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atelier\"/>
    </mc:Choice>
  </mc:AlternateContent>
  <xr:revisionPtr revIDLastSave="0" documentId="8_{BC5C2ABB-B59B-41AC-95F8-3E18C7037B9D}" xr6:coauthVersionLast="45" xr6:coauthVersionMax="45" xr10:uidLastSave="{00000000-0000-0000-0000-000000000000}"/>
  <bookViews>
    <workbookView xWindow="-120" yWindow="-120" windowWidth="25440" windowHeight="15390" activeTab="2" xr2:uid="{00000000-000D-0000-FFFF-FFFF00000000}"/>
  </bookViews>
  <sheets>
    <sheet name="Notes and Disclosures" sheetId="13" r:id="rId1"/>
    <sheet name="100k+ earners calculator" sheetId="9" state="hidden" r:id="rId2"/>
    <sheet name="Loan Forgiveness Calculator" sheetId="5" r:id="rId3"/>
    <sheet name="Loan Forgiveness Worksheet" sheetId="7" r:id="rId4"/>
    <sheet name="Wage Reduction Worksheet" sheetId="14"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3" i="5" l="1"/>
  <c r="I43" i="7" l="1"/>
  <c r="H43" i="7"/>
  <c r="G43" i="7"/>
  <c r="F43" i="7"/>
  <c r="E43" i="7"/>
  <c r="D43" i="7"/>
  <c r="C43" i="7"/>
  <c r="B43" i="7"/>
  <c r="J42" i="7"/>
  <c r="J41" i="7"/>
  <c r="J40" i="7"/>
  <c r="I37" i="7"/>
  <c r="H37" i="7"/>
  <c r="G37" i="7"/>
  <c r="F37" i="7"/>
  <c r="E37" i="7"/>
  <c r="D37" i="7"/>
  <c r="C37" i="7"/>
  <c r="B37" i="7"/>
  <c r="J36" i="7"/>
  <c r="J35" i="7"/>
  <c r="I32" i="7"/>
  <c r="H32" i="7"/>
  <c r="G32" i="7"/>
  <c r="F32" i="7"/>
  <c r="E32" i="7"/>
  <c r="D32" i="7"/>
  <c r="C32" i="7"/>
  <c r="B32" i="7"/>
  <c r="J31" i="7"/>
  <c r="D12" i="14"/>
  <c r="D4" i="14"/>
  <c r="D5" i="14"/>
  <c r="D6" i="14"/>
  <c r="D7" i="14"/>
  <c r="D8" i="14"/>
  <c r="D9" i="14"/>
  <c r="D10" i="14"/>
  <c r="D11" i="14"/>
  <c r="E3" i="14" l="1"/>
  <c r="E12" i="14"/>
  <c r="E11" i="14"/>
  <c r="E10" i="14"/>
  <c r="E9" i="14"/>
  <c r="E8" i="14"/>
  <c r="E7" i="14"/>
  <c r="E6" i="14"/>
  <c r="E5" i="14"/>
  <c r="E4" i="14"/>
  <c r="F12" i="14" l="1"/>
  <c r="F11" i="14"/>
  <c r="F10" i="14"/>
  <c r="F9" i="14"/>
  <c r="F8" i="14"/>
  <c r="F7" i="14"/>
  <c r="F6" i="14"/>
  <c r="F5" i="14"/>
  <c r="F4" i="14"/>
  <c r="D3" i="14" l="1"/>
  <c r="B19" i="14"/>
  <c r="F3" i="14" l="1"/>
  <c r="B18" i="14"/>
  <c r="B20" i="14" s="1"/>
  <c r="F14" i="14" s="1"/>
  <c r="B35" i="5" l="1"/>
  <c r="H19" i="9" l="1"/>
  <c r="G19" i="9"/>
  <c r="I25" i="7" l="1"/>
  <c r="H25" i="7"/>
  <c r="G25" i="7"/>
  <c r="F25" i="7"/>
  <c r="E25" i="7"/>
  <c r="D25" i="7"/>
  <c r="C25" i="7"/>
  <c r="B25" i="7"/>
  <c r="J23" i="7"/>
  <c r="J22" i="7"/>
  <c r="J21" i="7"/>
  <c r="L19" i="9" l="1"/>
  <c r="J19" i="7" l="1"/>
  <c r="H10" i="9"/>
  <c r="G10" i="9"/>
  <c r="H9" i="9"/>
  <c r="G9" i="9"/>
  <c r="H8" i="9"/>
  <c r="G8" i="9"/>
  <c r="H7" i="9"/>
  <c r="G7" i="9"/>
  <c r="G21" i="9" s="1"/>
  <c r="H6" i="9"/>
  <c r="H21" i="9" s="1"/>
  <c r="G6" i="9"/>
  <c r="U12" i="9"/>
  <c r="R12" i="9"/>
  <c r="S12" i="9"/>
  <c r="T12" i="9"/>
  <c r="T21" i="9" s="1"/>
  <c r="U11" i="9"/>
  <c r="L11" i="9"/>
  <c r="M11" i="9"/>
  <c r="N11" i="9"/>
  <c r="O11" i="9"/>
  <c r="P11" i="9"/>
  <c r="Q11" i="9"/>
  <c r="R11" i="9"/>
  <c r="S11" i="9"/>
  <c r="T11" i="9"/>
  <c r="Q19" i="9"/>
  <c r="T10" i="9"/>
  <c r="S10" i="9"/>
  <c r="R10" i="9"/>
  <c r="Q10" i="9"/>
  <c r="P10" i="9"/>
  <c r="O10" i="9"/>
  <c r="N10" i="9"/>
  <c r="M10" i="9"/>
  <c r="L10" i="9"/>
  <c r="K10" i="9"/>
  <c r="J10" i="9"/>
  <c r="I10" i="9"/>
  <c r="U10" i="9" s="1"/>
  <c r="T9" i="9"/>
  <c r="S9" i="9"/>
  <c r="R9" i="9"/>
  <c r="Q9" i="9"/>
  <c r="P9" i="9"/>
  <c r="O9" i="9"/>
  <c r="N9" i="9"/>
  <c r="M9" i="9"/>
  <c r="L9" i="9"/>
  <c r="K9" i="9"/>
  <c r="J9" i="9"/>
  <c r="I9" i="9"/>
  <c r="U9" i="9" s="1"/>
  <c r="T8" i="9"/>
  <c r="S8" i="9"/>
  <c r="R8" i="9"/>
  <c r="Q8" i="9"/>
  <c r="P8" i="9"/>
  <c r="O8" i="9"/>
  <c r="N8" i="9"/>
  <c r="M8" i="9"/>
  <c r="L8" i="9"/>
  <c r="K8" i="9"/>
  <c r="J8" i="9"/>
  <c r="I8" i="9"/>
  <c r="U8" i="9" s="1"/>
  <c r="T7" i="9"/>
  <c r="S7" i="9"/>
  <c r="R7" i="9"/>
  <c r="Q7" i="9"/>
  <c r="P7" i="9"/>
  <c r="O7" i="9"/>
  <c r="N7" i="9"/>
  <c r="M7" i="9"/>
  <c r="L7" i="9"/>
  <c r="K7" i="9"/>
  <c r="J7" i="9"/>
  <c r="U7" i="9" s="1"/>
  <c r="I7" i="9"/>
  <c r="T6" i="9"/>
  <c r="S6" i="9"/>
  <c r="S19" i="9" s="1"/>
  <c r="R6" i="9"/>
  <c r="Q6" i="9"/>
  <c r="P6" i="9"/>
  <c r="O6" i="9"/>
  <c r="O19" i="9" s="1"/>
  <c r="N6" i="9"/>
  <c r="M6" i="9"/>
  <c r="M19" i="9" s="1"/>
  <c r="L6" i="9"/>
  <c r="K6" i="9"/>
  <c r="K19" i="9" s="1"/>
  <c r="J6" i="9"/>
  <c r="J19" i="9" s="1"/>
  <c r="I6" i="9"/>
  <c r="U6" i="9" s="1"/>
  <c r="S21" i="9"/>
  <c r="O21" i="9"/>
  <c r="J12" i="7" l="1"/>
  <c r="K21" i="9"/>
  <c r="L21" i="9"/>
  <c r="R19" i="9"/>
  <c r="N19" i="9"/>
  <c r="T19" i="9"/>
  <c r="P19" i="9"/>
  <c r="I19" i="9"/>
  <c r="U19" i="9" s="1"/>
  <c r="J21" i="9"/>
  <c r="N21" i="9"/>
  <c r="R21" i="9"/>
  <c r="P21" i="9"/>
  <c r="M21" i="9"/>
  <c r="Q21" i="9"/>
  <c r="I21" i="9"/>
  <c r="J8" i="7"/>
  <c r="B23" i="5" s="1"/>
  <c r="J39" i="7"/>
  <c r="J43" i="7" s="1"/>
  <c r="B17" i="5" s="1"/>
  <c r="J34" i="7"/>
  <c r="J37" i="7" s="1"/>
  <c r="B15" i="5" s="1"/>
  <c r="J30" i="7"/>
  <c r="J29" i="7"/>
  <c r="J32" i="7" s="1"/>
  <c r="B13" i="5" s="1"/>
  <c r="B31" i="5" l="1"/>
  <c r="J13" i="7"/>
  <c r="J11" i="7"/>
  <c r="J17" i="7"/>
  <c r="J15" i="7"/>
  <c r="J18" i="7"/>
  <c r="A31" i="5" l="1"/>
  <c r="J16" i="7"/>
  <c r="J14" i="7" l="1"/>
  <c r="J25" i="7" s="1"/>
  <c r="J45" i="7" l="1"/>
  <c r="B11" i="5"/>
  <c r="B19" i="5" s="1"/>
  <c r="L25" i="7" l="1"/>
  <c r="J47" i="7"/>
  <c r="J49" i="7" s="1"/>
  <c r="B37" i="5"/>
  <c r="B39" i="5" l="1"/>
</calcChain>
</file>

<file path=xl/sharedStrings.xml><?xml version="1.0" encoding="utf-8"?>
<sst xmlns="http://schemas.openxmlformats.org/spreadsheetml/2006/main" count="161" uniqueCount="149">
  <si>
    <t>Payroll</t>
  </si>
  <si>
    <t>blumshapiro</t>
  </si>
  <si>
    <t>Yes</t>
  </si>
  <si>
    <t>No</t>
  </si>
  <si>
    <t>Note:</t>
  </si>
  <si>
    <t>Business Payroll</t>
  </si>
  <si>
    <t>Rent Payments</t>
  </si>
  <si>
    <t>Utility Costs</t>
  </si>
  <si>
    <t>Mortgage Interest</t>
  </si>
  <si>
    <t>Lease effective prior to February 15, 2020</t>
  </si>
  <si>
    <t>Service began before February 15, 2020</t>
  </si>
  <si>
    <t>*</t>
  </si>
  <si>
    <t>Loan Forgiveness Calculator</t>
  </si>
  <si>
    <t>Payroll costs during the 8 weeks following the date of loan origination</t>
  </si>
  <si>
    <t>Interest on obligations in existence prior to February 15, 2020</t>
  </si>
  <si>
    <t>Loan Forgiveness (before required reductions)</t>
  </si>
  <si>
    <t>Reduction in Loan Forgiveness</t>
  </si>
  <si>
    <t># of FTE's</t>
  </si>
  <si>
    <t>Apr 19</t>
  </si>
  <si>
    <t>May 19</t>
  </si>
  <si>
    <t>Jun 19</t>
  </si>
  <si>
    <t>Jul 19</t>
  </si>
  <si>
    <t>Aug 19</t>
  </si>
  <si>
    <t>Sep 19</t>
  </si>
  <si>
    <t>Oct 19</t>
  </si>
  <si>
    <t>Nov 19</t>
  </si>
  <si>
    <t>Dec 19</t>
  </si>
  <si>
    <t>Jan 20</t>
  </si>
  <si>
    <t>Feb 20</t>
  </si>
  <si>
    <t>Mar 20</t>
  </si>
  <si>
    <t>Group health care benefits including premiums</t>
  </si>
  <si>
    <t>Retirment benefits</t>
  </si>
  <si>
    <t>State &amp; Local payroll tax</t>
  </si>
  <si>
    <t>Total Payroll</t>
  </si>
  <si>
    <t>Other Costs</t>
  </si>
  <si>
    <t>Avg / Sum</t>
  </si>
  <si>
    <t>Week 1</t>
  </si>
  <si>
    <t>Week 2</t>
  </si>
  <si>
    <t>Week 3</t>
  </si>
  <si>
    <t>Week 4</t>
  </si>
  <si>
    <t>Week 5</t>
  </si>
  <si>
    <t>Week 6</t>
  </si>
  <si>
    <t>Week 7</t>
  </si>
  <si>
    <t>Week 8</t>
  </si>
  <si>
    <t>Loan Forgiveness Calculator Worksheet</t>
  </si>
  <si>
    <t>For 8 weeks subsequent to loan initiation</t>
  </si>
  <si>
    <t>Monthly FTE's during "covered" period (8 weeks subsequent)</t>
  </si>
  <si>
    <t>Monthly Avg FTE's for the period Feb 15 to Jun 30, 2019</t>
  </si>
  <si>
    <t>Feb 19</t>
  </si>
  <si>
    <t>Mar 19</t>
  </si>
  <si>
    <t>Monthly Avg FTE's for the period Jan 1 to Feb 29, 2020</t>
  </si>
  <si>
    <t>Individual employee comp reduced by 25% or more</t>
  </si>
  <si>
    <t>For each employee that had its salary reduced by 25% or more,</t>
  </si>
  <si>
    <t>FTE Loan Reduction</t>
  </si>
  <si>
    <t>Total Loan Reduction</t>
  </si>
  <si>
    <t>Total Loan Forgiveness</t>
  </si>
  <si>
    <t>Salary &amp; Wages</t>
  </si>
  <si>
    <t>$100,000+ Employees</t>
  </si>
  <si>
    <t>First Name</t>
  </si>
  <si>
    <t>Last Name</t>
  </si>
  <si>
    <t>Title</t>
  </si>
  <si>
    <t>Annual Salary</t>
  </si>
  <si>
    <t>Tim</t>
  </si>
  <si>
    <t>Smith</t>
  </si>
  <si>
    <t>President</t>
  </si>
  <si>
    <t>Diane</t>
  </si>
  <si>
    <t>Little</t>
  </si>
  <si>
    <t>COO</t>
  </si>
  <si>
    <t>Thomas</t>
  </si>
  <si>
    <t>Bane</t>
  </si>
  <si>
    <t>CFO</t>
  </si>
  <si>
    <t xml:space="preserve">Tiffany </t>
  </si>
  <si>
    <t>Cook</t>
  </si>
  <si>
    <t>VP Sales</t>
  </si>
  <si>
    <t>Fansicso</t>
  </si>
  <si>
    <t>Vale</t>
  </si>
  <si>
    <t>CIO</t>
  </si>
  <si>
    <t>Harrold</t>
  </si>
  <si>
    <t>Reinhart</t>
  </si>
  <si>
    <t>Sales Mgr</t>
  </si>
  <si>
    <t>Donnie</t>
  </si>
  <si>
    <t>Trout</t>
  </si>
  <si>
    <t>Controller</t>
  </si>
  <si>
    <t>Start Date</t>
  </si>
  <si>
    <t># of FTE's over $100k</t>
  </si>
  <si>
    <t>Total Avg Monthly Excess over $100k</t>
  </si>
  <si>
    <t>Total</t>
  </si>
  <si>
    <t>Total Forgiveness</t>
  </si>
  <si>
    <t>Less:</t>
  </si>
  <si>
    <t>Compensation of an employee whose principal residence is outside of the U.S.A</t>
  </si>
  <si>
    <t>Qualified family leave wages under section 7001 or 7003</t>
  </si>
  <si>
    <t>Payroll costs in excess of $100,000 paid to each employee</t>
  </si>
  <si>
    <r>
      <rPr>
        <i/>
        <sz val="11"/>
        <color rgb="FFFF0000"/>
        <rFont val="Calibri"/>
        <family val="2"/>
        <scheme val="minor"/>
      </rPr>
      <t>*</t>
    </r>
    <r>
      <rPr>
        <i/>
        <sz val="11"/>
        <color indexed="8"/>
        <rFont val="Calibri"/>
        <family val="2"/>
        <scheme val="minor"/>
      </rPr>
      <t>Note: Amount will not be reduced if by June 30, 2020 the borrower eliminates the reduction in employees or reduction in wages</t>
    </r>
  </si>
  <si>
    <t>Employee 1</t>
  </si>
  <si>
    <t>Employee 2</t>
  </si>
  <si>
    <t>Employee 3</t>
  </si>
  <si>
    <t>Employee 4</t>
  </si>
  <si>
    <t>Employee 5</t>
  </si>
  <si>
    <t>Employee 6</t>
  </si>
  <si>
    <t>Employee 7</t>
  </si>
  <si>
    <t>Employee 8</t>
  </si>
  <si>
    <t>Employee 9</t>
  </si>
  <si>
    <t>Employee 10</t>
  </si>
  <si>
    <t>blumshapiro.com</t>
  </si>
  <si>
    <r>
      <rPr>
        <b/>
        <i/>
        <sz val="10"/>
        <color rgb="FF000000"/>
        <rFont val="Calibri"/>
        <family val="2"/>
        <scheme val="minor"/>
      </rPr>
      <t xml:space="preserve">Disclaimer: </t>
    </r>
    <r>
      <rPr>
        <i/>
        <sz val="10"/>
        <color indexed="8"/>
        <rFont val="Calibri"/>
        <family val="2"/>
        <scheme val="minor"/>
      </rPr>
      <t>The information contained within this workbook including the calculations are designed to be an informational and an educational tool only.  Any written tax content, comments, or advice contained in this article is limited to the matters specifically set forth herein. Such content, comments, or advice may be based on tax statutes, regulations, and administrative and judicial interpretations thereof and we have no obligation to update any content, comments or advice for retroactive or prospective changes to such authorities. This communication is not intended to address the potential application of penalties and interest, for which the taxpayer is responsible, that may be imposed for non-compliance with tax law.</t>
    </r>
  </si>
  <si>
    <t xml:space="preserve">blumshapiro.com    </t>
  </si>
  <si>
    <r>
      <rPr>
        <b/>
        <i/>
        <sz val="10"/>
        <color rgb="FF000000"/>
        <rFont val="Calibri"/>
        <family val="2"/>
        <scheme val="minor"/>
      </rPr>
      <t>Disclaimer:</t>
    </r>
    <r>
      <rPr>
        <i/>
        <sz val="10"/>
        <color indexed="8"/>
        <rFont val="Calibri"/>
        <family val="2"/>
        <scheme val="minor"/>
      </rPr>
      <t xml:space="preserve"> The information contained within this workbook including the calculations are designed to be an informational and an educational tool only.  Any written tax content, comments, or advice contained in this article is limited to the matters specifically set forth herein. Such content, comments, or advice may be based on tax statutes, regulations, and administrative and judicial interpretations thereof and we have no obligation to update any content, comments or advice for retroactive or prospective changes to such authorities. This communication is not intended to address the potential application of penalties and interest, for which the taxpayer is responsible, that may be imposed for non-compliance with tax law.</t>
    </r>
  </si>
  <si>
    <t>Footnotes/Additional Instructions:</t>
  </si>
  <si>
    <r>
      <t xml:space="preserve">KEY: </t>
    </r>
    <r>
      <rPr>
        <sz val="11"/>
        <color rgb="FF005F9F"/>
        <rFont val="Calibri"/>
        <family val="2"/>
        <scheme val="minor"/>
      </rPr>
      <t xml:space="preserve">Blue Fields = Input / </t>
    </r>
    <r>
      <rPr>
        <sz val="11"/>
        <color theme="1"/>
        <rFont val="Calibri"/>
        <family val="2"/>
        <scheme val="minor"/>
      </rPr>
      <t>Black Fields = Calculation</t>
    </r>
  </si>
  <si>
    <t>Include:</t>
  </si>
  <si>
    <t>Vacation, parental, family, medical/sick leave (if not included in row 11)</t>
  </si>
  <si>
    <t>Allowance for dismissal or separation (if not included in row 11)</t>
  </si>
  <si>
    <t>Cash Tips and/or equivalent (if not included in row 11)</t>
  </si>
  <si>
    <t>Commissions (if not included in row 11)</t>
  </si>
  <si>
    <t>Bonuses (if not included in row 11)</t>
  </si>
  <si>
    <t>Non-Payroll costs capped at 25% of total loan forgiveness</t>
  </si>
  <si>
    <t>Percentage Decrease</t>
  </si>
  <si>
    <t>Total Not Forgivable</t>
  </si>
  <si>
    <t>Annualized compensation rate in 2019</t>
  </si>
  <si>
    <t>Annualized compensation 8 weeks subsequent to loan origination</t>
  </si>
  <si>
    <t>Gross wages paid to employee in 8 weeks subsequent to loan origination</t>
  </si>
  <si>
    <t>Were wages restored to 2/15/20 rate?</t>
  </si>
  <si>
    <t># of Employees with &gt;25% Reduced Wages</t>
  </si>
  <si>
    <t># of Employees Restored to 2/15/20 levels</t>
  </si>
  <si>
    <t>Employees with annualized salary &lt;$100k in 2019</t>
  </si>
  <si>
    <t>Wages Restored 100%?</t>
  </si>
  <si>
    <r>
      <t xml:space="preserve">Amount not forgivable </t>
    </r>
    <r>
      <rPr>
        <b/>
        <i/>
        <sz val="11"/>
        <color rgb="FFFF0000"/>
        <rFont val="Calibri"/>
        <family val="2"/>
        <scheme val="minor"/>
      </rPr>
      <t>*</t>
    </r>
  </si>
  <si>
    <r>
      <t>*</t>
    </r>
    <r>
      <rPr>
        <b/>
        <i/>
        <sz val="11"/>
        <rFont val="Calibri"/>
        <family val="2"/>
        <scheme val="minor"/>
      </rPr>
      <t xml:space="preserve"> - </t>
    </r>
    <r>
      <rPr>
        <i/>
        <sz val="11"/>
        <rFont val="Calibri"/>
        <family val="2"/>
        <scheme val="minor"/>
      </rPr>
      <t>If employee's annualized wage within the 8 week period is greater than $100k, then there is no reduction in forgiveness amount</t>
    </r>
  </si>
  <si>
    <t># of FTE's at June 30, 2020</t>
  </si>
  <si>
    <t># of FTE's at February 15, 2020</t>
  </si>
  <si>
    <t>Input</t>
  </si>
  <si>
    <t>Interest - Other Debt</t>
  </si>
  <si>
    <t>Total Interest</t>
  </si>
  <si>
    <t>Rent - Location 1</t>
  </si>
  <si>
    <t>Rent - Location 2</t>
  </si>
  <si>
    <t>Rent - Location 3</t>
  </si>
  <si>
    <t>Utilities - Electricity</t>
  </si>
  <si>
    <t>Utilities - Gas</t>
  </si>
  <si>
    <t>Utilities - Water</t>
  </si>
  <si>
    <t>Utilities - Oil</t>
  </si>
  <si>
    <t>75% Payroll Threshold (If your payroll falls below this, you are at risk for a reduction in loan forgiveness in non-payroll categories)</t>
  </si>
  <si>
    <t>Total Rent</t>
  </si>
  <si>
    <t>Total Utilities</t>
  </si>
  <si>
    <t>SBA Loan Amount (PPP)</t>
  </si>
  <si>
    <t>Possible reduction in loan forgiveness due to 75/25 Payroll/Non-Payroll usage</t>
  </si>
  <si>
    <t>Net Forgiveness prior to FTE and Salary reductions</t>
  </si>
  <si>
    <t xml:space="preserve">Loan Forgiveness Calculator </t>
  </si>
  <si>
    <t>All inputs included in this worksheet are used for example purposes only. These are to be replaced by your actual expenses.</t>
  </si>
  <si>
    <t>Disclaimer: The contents of this resource are for general informational purposes only.  While every effort has been made to ensure its accuracy, the information is provided “as is” and no representations are made that the content is error-free.  We have no obligation to update any content, comments or other information for retroactive or prospective interpretations or guidance provided by regulators, financial institutions or others.  The information is not intended to constitute legal advice or replace the advice of a qualified professional.  There are areas of the CARES Act where additional clarification from the Treasury Department and the SBA is needed.  Your judgment and interpretation of the act may be needed.  Users should consult with their legal counsel and representatives of the lending institution regarding the proper completion of their application and supporting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</si>
</sst>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s>
  <fonts count="4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2"/>
      <color indexed="8"/>
      <name val="Calibri"/>
      <family val="2"/>
      <scheme val="minor"/>
    </font>
    <font>
      <b/>
      <sz val="12"/>
      <color indexed="8"/>
      <name val="Calibri"/>
      <family val="2"/>
      <scheme val="minor"/>
    </font>
    <font>
      <sz val="11"/>
      <color rgb="FFFF0000"/>
      <name val="Calibri"/>
      <family val="2"/>
      <scheme val="minor"/>
    </font>
    <font>
      <b/>
      <sz val="11"/>
      <color indexed="8"/>
      <name val="Calibri"/>
      <family val="2"/>
      <scheme val="minor"/>
    </font>
    <font>
      <b/>
      <sz val="16"/>
      <color indexed="8"/>
      <name val="Calibri"/>
      <family val="2"/>
      <scheme val="minor"/>
    </font>
    <font>
      <i/>
      <sz val="11"/>
      <color indexed="8"/>
      <name val="Calibri"/>
      <family val="2"/>
      <scheme val="minor"/>
    </font>
    <font>
      <b/>
      <sz val="14"/>
      <color indexed="8"/>
      <name val="Calibri"/>
      <family val="2"/>
      <scheme val="minor"/>
    </font>
    <font>
      <b/>
      <sz val="13"/>
      <color indexed="8"/>
      <name val="Calibri"/>
      <family val="2"/>
      <scheme val="minor"/>
    </font>
    <font>
      <b/>
      <i/>
      <sz val="11"/>
      <color indexed="8"/>
      <name val="Calibri"/>
      <family val="2"/>
      <scheme val="minor"/>
    </font>
    <font>
      <sz val="8"/>
      <name val="Calibri"/>
      <family val="2"/>
      <scheme val="minor"/>
    </font>
    <font>
      <b/>
      <i/>
      <sz val="12"/>
      <color indexed="8"/>
      <name val="Calibri"/>
      <family val="2"/>
      <scheme val="minor"/>
    </font>
    <font>
      <sz val="13"/>
      <color indexed="8"/>
      <name val="Calibri"/>
      <family val="2"/>
      <scheme val="minor"/>
    </font>
    <font>
      <sz val="11"/>
      <color theme="0"/>
      <name val="Calibri"/>
      <family val="2"/>
      <scheme val="minor"/>
    </font>
    <font>
      <b/>
      <sz val="11"/>
      <color theme="1"/>
      <name val="Calibri"/>
      <family val="2"/>
      <scheme val="minor"/>
    </font>
    <font>
      <u/>
      <sz val="11"/>
      <color theme="10"/>
      <name val="Calibri"/>
      <family val="2"/>
      <scheme val="minor"/>
    </font>
    <font>
      <b/>
      <i/>
      <sz val="11"/>
      <color rgb="FFFF0000"/>
      <name val="Calibri"/>
      <family val="2"/>
      <scheme val="minor"/>
    </font>
    <font>
      <sz val="11"/>
      <name val="Calibri"/>
      <family val="2"/>
      <scheme val="minor"/>
    </font>
    <font>
      <i/>
      <sz val="11"/>
      <color rgb="FFFF0000"/>
      <name val="Calibri"/>
      <family val="2"/>
      <scheme val="minor"/>
    </font>
    <font>
      <sz val="12"/>
      <color rgb="FFFF0000"/>
      <name val="Calibri"/>
      <family val="2"/>
      <scheme val="minor"/>
    </font>
    <font>
      <sz val="12"/>
      <color theme="1"/>
      <name val="Times New Roman"/>
      <family val="1"/>
    </font>
    <font>
      <b/>
      <sz val="11"/>
      <color theme="0"/>
      <name val="Calibri"/>
      <family val="2"/>
      <scheme val="minor"/>
    </font>
    <font>
      <b/>
      <sz val="14"/>
      <color rgb="FF005F9F"/>
      <name val="Calibri"/>
      <family val="2"/>
      <scheme val="minor"/>
    </font>
    <font>
      <sz val="11"/>
      <color rgb="FF005F9F"/>
      <name val="Calibri"/>
      <family val="2"/>
      <scheme val="minor"/>
    </font>
    <font>
      <i/>
      <sz val="10"/>
      <color indexed="8"/>
      <name val="Calibri"/>
      <family val="2"/>
      <scheme val="minor"/>
    </font>
    <font>
      <b/>
      <i/>
      <sz val="10"/>
      <color rgb="FF000000"/>
      <name val="Calibri"/>
      <family val="2"/>
      <scheme val="minor"/>
    </font>
    <font>
      <b/>
      <i/>
      <sz val="12"/>
      <color rgb="FFFF0000"/>
      <name val="Calibri"/>
      <family val="2"/>
      <scheme val="minor"/>
    </font>
    <font>
      <sz val="11"/>
      <color theme="4"/>
      <name val="Calibri"/>
      <family val="2"/>
      <scheme val="minor"/>
    </font>
    <font>
      <b/>
      <sz val="11"/>
      <color rgb="FF005F9F"/>
      <name val="Calibri"/>
      <family val="2"/>
      <scheme val="minor"/>
    </font>
    <font>
      <b/>
      <i/>
      <sz val="11"/>
      <color theme="1"/>
      <name val="Calibri"/>
      <family val="2"/>
      <scheme val="minor"/>
    </font>
    <font>
      <b/>
      <i/>
      <sz val="11"/>
      <name val="Calibri"/>
      <family val="2"/>
      <scheme val="minor"/>
    </font>
    <font>
      <i/>
      <sz val="11"/>
      <name val="Calibri"/>
      <family val="2"/>
      <scheme val="minor"/>
    </font>
    <font>
      <b/>
      <i/>
      <sz val="18"/>
      <color theme="1"/>
      <name val="Calibri"/>
      <family val="2"/>
      <scheme val="minor"/>
    </font>
    <font>
      <b/>
      <sz val="18"/>
      <color theme="1"/>
      <name val="Calibri"/>
      <family val="2"/>
      <scheme val="minor"/>
    </font>
    <font>
      <b/>
      <sz val="18"/>
      <color rgb="FF005F9F"/>
      <name val="Calibri"/>
      <family val="2"/>
      <scheme val="minor"/>
    </font>
    <font>
      <b/>
      <i/>
      <sz val="14"/>
      <color indexed="8"/>
      <name val="Calibri"/>
      <family val="2"/>
      <scheme val="minor"/>
    </font>
    <font>
      <sz val="14"/>
      <color indexed="8"/>
      <name val="Calibri"/>
      <family val="2"/>
      <scheme val="minor"/>
    </font>
    <font>
      <i/>
      <sz val="14"/>
      <color rgb="FF000000"/>
      <name val="Calibri"/>
      <family val="2"/>
      <scheme val="minor"/>
    </font>
  </fonts>
  <fills count="11">
    <fill>
      <patternFill patternType="none"/>
    </fill>
    <fill>
      <patternFill patternType="gray125"/>
    </fill>
    <fill>
      <patternFill patternType="solid">
        <fgColor theme="8"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rgb="FF005F9F"/>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5" tint="-0.249977111117893"/>
        <bgColor indexed="64"/>
      </patternFill>
    </fill>
    <fill>
      <patternFill patternType="solid">
        <fgColor theme="2" tint="-9.9978637043366805E-2"/>
        <bgColor indexed="64"/>
      </patternFill>
    </fill>
    <fill>
      <patternFill patternType="solid">
        <fgColor theme="7" tint="0.39997558519241921"/>
        <bgColor indexed="64"/>
      </patternFill>
    </fill>
  </fills>
  <borders count="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s>
  <cellStyleXfs count="10">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19" fillId="0" borderId="0" applyNumberFormat="0" applyFill="0" applyBorder="0" applyAlignment="0" applyProtection="0"/>
    <xf numFmtId="43" fontId="3" fillId="0" borderId="0" applyFont="0" applyFill="0" applyBorder="0" applyAlignment="0" applyProtection="0"/>
    <xf numFmtId="0" fontId="3" fillId="0" borderId="0"/>
    <xf numFmtId="0" fontId="2" fillId="0" borderId="0"/>
    <xf numFmtId="44" fontId="2" fillId="0" borderId="0" applyFont="0" applyFill="0" applyBorder="0" applyAlignment="0" applyProtection="0"/>
    <xf numFmtId="9" fontId="2" fillId="0" borderId="0" applyFont="0" applyFill="0" applyBorder="0" applyAlignment="0" applyProtection="0"/>
  </cellStyleXfs>
  <cellXfs count="94">
    <xf numFmtId="0" fontId="0" fillId="0" borderId="0" xfId="0"/>
    <xf numFmtId="0" fontId="5" fillId="0" borderId="0" xfId="0" applyFont="1"/>
    <xf numFmtId="0" fontId="8" fillId="0" borderId="0" xfId="0" applyFont="1"/>
    <xf numFmtId="0" fontId="6" fillId="0" borderId="0" xfId="0" applyFont="1"/>
    <xf numFmtId="0" fontId="9" fillId="0" borderId="0" xfId="0" applyFont="1"/>
    <xf numFmtId="0" fontId="10" fillId="0" borderId="0" xfId="0" applyFont="1"/>
    <xf numFmtId="0" fontId="11" fillId="0" borderId="0" xfId="0" applyFont="1"/>
    <xf numFmtId="0" fontId="12" fillId="0" borderId="0" xfId="0" applyFont="1"/>
    <xf numFmtId="164" fontId="0" fillId="0" borderId="0" xfId="2" applyNumberFormat="1" applyFont="1"/>
    <xf numFmtId="43" fontId="0" fillId="0" borderId="0" xfId="0" applyNumberFormat="1"/>
    <xf numFmtId="0" fontId="7" fillId="0" borderId="0" xfId="0" applyFont="1"/>
    <xf numFmtId="165" fontId="0" fillId="0" borderId="0" xfId="0" applyNumberFormat="1"/>
    <xf numFmtId="16" fontId="6" fillId="0" borderId="0" xfId="0" quotePrefix="1" applyNumberFormat="1" applyFont="1" applyAlignment="1">
      <alignment horizontal="center"/>
    </xf>
    <xf numFmtId="0" fontId="6" fillId="0" borderId="0" xfId="0" quotePrefix="1" applyFont="1" applyAlignment="1">
      <alignment horizontal="center"/>
    </xf>
    <xf numFmtId="0" fontId="6" fillId="0" borderId="0" xfId="0" applyFont="1" applyAlignment="1">
      <alignment horizontal="center"/>
    </xf>
    <xf numFmtId="0" fontId="15" fillId="0" borderId="0" xfId="0" applyFont="1"/>
    <xf numFmtId="16" fontId="6" fillId="3" borderId="0" xfId="0" quotePrefix="1" applyNumberFormat="1" applyFont="1" applyFill="1" applyAlignment="1">
      <alignment horizontal="center"/>
    </xf>
    <xf numFmtId="0" fontId="6" fillId="3" borderId="0" xfId="0" quotePrefix="1" applyFont="1" applyFill="1" applyAlignment="1">
      <alignment horizontal="center"/>
    </xf>
    <xf numFmtId="0" fontId="16" fillId="0" borderId="0" xfId="0" applyFont="1"/>
    <xf numFmtId="0" fontId="8" fillId="0" borderId="0" xfId="0" applyFont="1" applyAlignment="1">
      <alignment horizontal="center"/>
    </xf>
    <xf numFmtId="0" fontId="0" fillId="3" borderId="0" xfId="0" applyFill="1"/>
    <xf numFmtId="0" fontId="17" fillId="0" borderId="0" xfId="0" applyFont="1"/>
    <xf numFmtId="164" fontId="0" fillId="0" borderId="0" xfId="0" applyNumberFormat="1"/>
    <xf numFmtId="14" fontId="0" fillId="0" borderId="0" xfId="0" applyNumberFormat="1"/>
    <xf numFmtId="164" fontId="0" fillId="3" borderId="0" xfId="2" applyNumberFormat="1" applyFont="1" applyFill="1"/>
    <xf numFmtId="0" fontId="8" fillId="0" borderId="0" xfId="0" applyFont="1" applyAlignment="1">
      <alignment horizontal="right"/>
    </xf>
    <xf numFmtId="164" fontId="11" fillId="0" borderId="5" xfId="0" applyNumberFormat="1" applyFont="1" applyBorder="1"/>
    <xf numFmtId="164" fontId="6" fillId="0" borderId="5" xfId="2" applyNumberFormat="1" applyFont="1" applyBorder="1"/>
    <xf numFmtId="0" fontId="21" fillId="0" borderId="0" xfId="4" applyFont="1" applyAlignment="1">
      <alignment horizontal="left" vertical="center" wrapText="1"/>
    </xf>
    <xf numFmtId="164" fontId="0" fillId="4" borderId="0" xfId="2" applyNumberFormat="1" applyFont="1" applyFill="1"/>
    <xf numFmtId="0" fontId="12" fillId="4" borderId="0" xfId="0" applyFont="1" applyFill="1"/>
    <xf numFmtId="164" fontId="12" fillId="0" borderId="5" xfId="0" applyNumberFormat="1" applyFont="1" applyBorder="1"/>
    <xf numFmtId="0" fontId="0" fillId="0" borderId="0" xfId="0" applyFill="1"/>
    <xf numFmtId="0" fontId="23" fillId="0" borderId="0" xfId="0" applyFont="1" applyAlignment="1">
      <alignment vertical="top"/>
    </xf>
    <xf numFmtId="0" fontId="11" fillId="0" borderId="0" xfId="0" applyFont="1" applyAlignment="1">
      <alignment horizontal="right"/>
    </xf>
    <xf numFmtId="0" fontId="24" fillId="0" borderId="0" xfId="0" applyFont="1" applyBorder="1"/>
    <xf numFmtId="0" fontId="26" fillId="0" borderId="0" xfId="0" applyFont="1"/>
    <xf numFmtId="0" fontId="27" fillId="5" borderId="0" xfId="0" applyFont="1" applyFill="1"/>
    <xf numFmtId="0" fontId="0" fillId="5" borderId="0" xfId="0" applyFill="1"/>
    <xf numFmtId="0" fontId="25" fillId="5" borderId="0" xfId="0" applyFont="1" applyFill="1" applyAlignment="1">
      <alignment horizontal="right" vertical="center"/>
    </xf>
    <xf numFmtId="0" fontId="30" fillId="0" borderId="0" xfId="0" applyFont="1"/>
    <xf numFmtId="165" fontId="31" fillId="0" borderId="0" xfId="1" applyNumberFormat="1" applyFont="1"/>
    <xf numFmtId="164" fontId="31" fillId="0" borderId="0" xfId="2" applyNumberFormat="1" applyFont="1"/>
    <xf numFmtId="0" fontId="32" fillId="0" borderId="0" xfId="0" applyFont="1"/>
    <xf numFmtId="164" fontId="12" fillId="0" borderId="0" xfId="0" applyNumberFormat="1" applyFont="1" applyBorder="1"/>
    <xf numFmtId="0" fontId="0" fillId="0" borderId="0" xfId="0" applyAlignment="1">
      <alignment wrapText="1"/>
    </xf>
    <xf numFmtId="166" fontId="0" fillId="0" borderId="0" xfId="3" applyNumberFormat="1" applyFont="1"/>
    <xf numFmtId="44" fontId="0" fillId="0" borderId="0" xfId="2" applyFont="1"/>
    <xf numFmtId="43" fontId="0" fillId="0" borderId="0" xfId="1" applyFont="1"/>
    <xf numFmtId="0" fontId="2" fillId="0" borderId="0" xfId="7"/>
    <xf numFmtId="0" fontId="33" fillId="0" borderId="0" xfId="7" applyFont="1" applyAlignment="1">
      <alignment wrapText="1"/>
    </xf>
    <xf numFmtId="0" fontId="2" fillId="0" borderId="0" xfId="7" applyAlignment="1">
      <alignment wrapText="1"/>
    </xf>
    <xf numFmtId="0" fontId="33" fillId="0" borderId="0" xfId="7" applyFont="1" applyAlignment="1">
      <alignment horizontal="center" vertical="center" wrapText="1"/>
    </xf>
    <xf numFmtId="164" fontId="31" fillId="0" borderId="0" xfId="2" applyNumberFormat="1" applyFont="1" applyBorder="1"/>
    <xf numFmtId="10" fontId="0" fillId="0" borderId="0" xfId="9" applyNumberFormat="1" applyFont="1" applyBorder="1"/>
    <xf numFmtId="44" fontId="0" fillId="0" borderId="0" xfId="8" applyFont="1" applyBorder="1"/>
    <xf numFmtId="0" fontId="31" fillId="0" borderId="0" xfId="7" applyFont="1" applyBorder="1" applyAlignment="1">
      <alignment wrapText="1"/>
    </xf>
    <xf numFmtId="165" fontId="2" fillId="0" borderId="0" xfId="1" applyNumberFormat="1" applyFont="1"/>
    <xf numFmtId="0" fontId="18" fillId="0" borderId="0" xfId="7" applyFont="1" applyAlignment="1">
      <alignment horizontal="center"/>
    </xf>
    <xf numFmtId="164" fontId="21" fillId="0" borderId="0" xfId="2" applyNumberFormat="1" applyFont="1" applyBorder="1"/>
    <xf numFmtId="0" fontId="2" fillId="6" borderId="0" xfId="7" applyFill="1" applyBorder="1" applyAlignment="1">
      <alignment horizontal="center"/>
    </xf>
    <xf numFmtId="0" fontId="33" fillId="0" borderId="0" xfId="7" applyFont="1" applyAlignment="1">
      <alignment horizontal="right" wrapText="1"/>
    </xf>
    <xf numFmtId="44" fontId="18" fillId="0" borderId="0" xfId="7" applyNumberFormat="1" applyFont="1"/>
    <xf numFmtId="165" fontId="2" fillId="0" borderId="1" xfId="1" applyNumberFormat="1" applyFont="1" applyBorder="1"/>
    <xf numFmtId="10" fontId="2" fillId="0" borderId="0" xfId="7" applyNumberFormat="1"/>
    <xf numFmtId="164" fontId="5" fillId="7" borderId="4" xfId="2" applyNumberFormat="1" applyFont="1" applyFill="1" applyBorder="1"/>
    <xf numFmtId="164" fontId="31" fillId="0" borderId="1" xfId="2" applyNumberFormat="1" applyFont="1" applyBorder="1"/>
    <xf numFmtId="164" fontId="0" fillId="0" borderId="1" xfId="2" applyNumberFormat="1" applyFont="1" applyBorder="1"/>
    <xf numFmtId="164" fontId="6" fillId="0" borderId="0" xfId="2" applyNumberFormat="1" applyFont="1" applyBorder="1"/>
    <xf numFmtId="164" fontId="6" fillId="8" borderId="5" xfId="2" applyNumberFormat="1" applyFont="1" applyFill="1" applyBorder="1"/>
    <xf numFmtId="165" fontId="5" fillId="9" borderId="4" xfId="1" applyNumberFormat="1" applyFont="1" applyFill="1" applyBorder="1"/>
    <xf numFmtId="165" fontId="5" fillId="7" borderId="4" xfId="1" applyNumberFormat="1" applyFont="1" applyFill="1" applyBorder="1"/>
    <xf numFmtId="164" fontId="6" fillId="9" borderId="4" xfId="2" applyNumberFormat="1" applyFont="1" applyFill="1" applyBorder="1"/>
    <xf numFmtId="164" fontId="6" fillId="9" borderId="4" xfId="0" applyNumberFormat="1" applyFont="1" applyFill="1" applyBorder="1"/>
    <xf numFmtId="164" fontId="5" fillId="9" borderId="4" xfId="2" applyNumberFormat="1" applyFont="1" applyFill="1" applyBorder="1"/>
    <xf numFmtId="166" fontId="6" fillId="9" borderId="4" xfId="3" applyNumberFormat="1" applyFont="1" applyFill="1" applyBorder="1"/>
    <xf numFmtId="0" fontId="0" fillId="10" borderId="0" xfId="0" applyFill="1"/>
    <xf numFmtId="0" fontId="37" fillId="10" borderId="0" xfId="0" applyFont="1" applyFill="1"/>
    <xf numFmtId="0" fontId="36" fillId="10" borderId="0" xfId="0" applyFont="1" applyFill="1" applyAlignment="1">
      <alignment wrapText="1"/>
    </xf>
    <xf numFmtId="0" fontId="0" fillId="10" borderId="0" xfId="0" applyFill="1" applyAlignment="1">
      <alignment wrapText="1"/>
    </xf>
    <xf numFmtId="0" fontId="38" fillId="0" borderId="0" xfId="0" applyFont="1"/>
    <xf numFmtId="0" fontId="39" fillId="0" borderId="0" xfId="0" applyFont="1"/>
    <xf numFmtId="0" fontId="40" fillId="0" borderId="0" xfId="0" applyFont="1"/>
    <xf numFmtId="0" fontId="41" fillId="0" borderId="0" xfId="0" applyFont="1"/>
    <xf numFmtId="0" fontId="36" fillId="10" borderId="0" xfId="0" applyFont="1" applyFill="1" applyAlignment="1">
      <alignment horizontal="left" wrapText="1"/>
    </xf>
    <xf numFmtId="0" fontId="9" fillId="2" borderId="2" xfId="0" applyFont="1" applyFill="1" applyBorder="1" applyAlignment="1">
      <alignment horizontal="center"/>
    </xf>
    <xf numFmtId="0" fontId="9" fillId="2" borderId="3" xfId="0" applyFont="1" applyFill="1" applyBorder="1" applyAlignment="1">
      <alignment horizontal="center"/>
    </xf>
    <xf numFmtId="0" fontId="13" fillId="0" borderId="1" xfId="0" applyFont="1" applyBorder="1" applyAlignment="1">
      <alignment horizontal="center"/>
    </xf>
    <xf numFmtId="0" fontId="28" fillId="0" borderId="0" xfId="0" applyFont="1" applyAlignment="1">
      <alignment horizontal="left" wrapText="1"/>
    </xf>
    <xf numFmtId="0" fontId="25" fillId="5" borderId="0" xfId="0" applyFont="1" applyFill="1" applyAlignment="1">
      <alignment horizontal="center" vertical="center"/>
    </xf>
    <xf numFmtId="0" fontId="27" fillId="5" borderId="0" xfId="0" applyFont="1" applyFill="1" applyAlignment="1">
      <alignment horizontal="center" vertical="center"/>
    </xf>
    <xf numFmtId="0" fontId="0" fillId="0" borderId="0" xfId="0" applyAlignment="1">
      <alignment horizontal="left" wrapText="1"/>
    </xf>
    <xf numFmtId="0" fontId="33" fillId="0" borderId="0" xfId="7" applyFont="1" applyAlignment="1">
      <alignment horizontal="right" wrapText="1"/>
    </xf>
    <xf numFmtId="0" fontId="20" fillId="0" borderId="0" xfId="7" applyFont="1" applyAlignment="1">
      <alignment horizontal="left" wrapText="1"/>
    </xf>
  </cellXfs>
  <cellStyles count="10">
    <cellStyle name="Comma" xfId="1" builtinId="3"/>
    <cellStyle name="Comma 2" xfId="5" xr:uid="{30C476EC-9009-459E-BE5F-4B43D20DCE78}"/>
    <cellStyle name="Currency" xfId="2" builtinId="4"/>
    <cellStyle name="Currency 2" xfId="8" xr:uid="{EA4D1C92-51C3-4D7D-BC51-DF9E77E16817}"/>
    <cellStyle name="Hyperlink" xfId="4" builtinId="8"/>
    <cellStyle name="Normal" xfId="0" builtinId="0"/>
    <cellStyle name="Normal 2" xfId="6" xr:uid="{609160A3-080C-4AC0-A5E6-15CF572904D3}"/>
    <cellStyle name="Normal 3" xfId="7" xr:uid="{06867F07-4824-4B07-813F-7C000770AB80}"/>
    <cellStyle name="Percent" xfId="3" builtinId="5"/>
    <cellStyle name="Percent 2" xfId="9" xr:uid="{060FA1C8-76DB-47E6-BC81-07FA340B7751}"/>
  </cellStyles>
  <dxfs count="10">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rgb="FFFFC7CE"/>
        </patternFill>
      </fill>
    </dxf>
  </dxfs>
  <tableStyles count="0" defaultTableStyle="TableStyleMedium2" defaultPivotStyle="PivotStyleLight16"/>
  <colors>
    <mruColors>
      <color rgb="FF005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352425</xdr:rowOff>
    </xdr:from>
    <xdr:to>
      <xdr:col>0</xdr:col>
      <xdr:colOff>2173272</xdr:colOff>
      <xdr:row>0</xdr:row>
      <xdr:rowOff>866775</xdr:rowOff>
    </xdr:to>
    <xdr:pic>
      <xdr:nvPicPr>
        <xdr:cNvPr id="3" name="Picture 2">
          <a:extLst>
            <a:ext uri="{FF2B5EF4-FFF2-40B4-BE49-F238E27FC236}">
              <a16:creationId xmlns:a16="http://schemas.microsoft.com/office/drawing/2014/main" id="{38B36BBA-DA40-44AE-B7B3-8C9D0C255D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85750" y="352425"/>
          <a:ext cx="1887522" cy="514350"/>
        </a:xfrm>
        <a:prstGeom prst="rect">
          <a:avLst/>
        </a:prstGeom>
      </xdr:spPr>
    </xdr:pic>
    <xdr:clientData/>
  </xdr:twoCellAnchor>
  <xdr:twoCellAnchor>
    <xdr:from>
      <xdr:col>0</xdr:col>
      <xdr:colOff>4015469</xdr:colOff>
      <xdr:row>0</xdr:row>
      <xdr:rowOff>266700</xdr:rowOff>
    </xdr:from>
    <xdr:to>
      <xdr:col>0</xdr:col>
      <xdr:colOff>9470572</xdr:colOff>
      <xdr:row>0</xdr:row>
      <xdr:rowOff>990600</xdr:rowOff>
    </xdr:to>
    <xdr:sp macro="" textlink="">
      <xdr:nvSpPr>
        <xdr:cNvPr id="4" name="TextBox 3">
          <a:extLst>
            <a:ext uri="{FF2B5EF4-FFF2-40B4-BE49-F238E27FC236}">
              <a16:creationId xmlns:a16="http://schemas.microsoft.com/office/drawing/2014/main" id="{0526B261-FAE1-4BAB-9D47-C838A796EF2D}"/>
            </a:ext>
          </a:extLst>
        </xdr:cNvPr>
        <xdr:cNvSpPr txBox="1"/>
      </xdr:nvSpPr>
      <xdr:spPr>
        <a:xfrm>
          <a:off x="4015469" y="266700"/>
          <a:ext cx="5455103" cy="7239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a:solidFill>
                <a:schemeClr val="bg1"/>
              </a:solidFill>
              <a:latin typeface="Arial" panose="020B0604020202020204" pitchFamily="34" charset="0"/>
              <a:cs typeface="Arial" panose="020B0604020202020204" pitchFamily="34" charset="0"/>
            </a:rPr>
            <a:t>Loan</a:t>
          </a:r>
          <a:r>
            <a:rPr lang="en-US" sz="3600" baseline="0">
              <a:solidFill>
                <a:schemeClr val="bg1"/>
              </a:solidFill>
              <a:latin typeface="Arial" panose="020B0604020202020204" pitchFamily="34" charset="0"/>
              <a:cs typeface="Arial" panose="020B0604020202020204" pitchFamily="34" charset="0"/>
            </a:rPr>
            <a:t> Forgiveness Toolkit</a:t>
          </a:r>
          <a:endParaRPr lang="en-US" sz="3600">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11125200</xdr:colOff>
      <xdr:row>0</xdr:row>
      <xdr:rowOff>571500</xdr:rowOff>
    </xdr:from>
    <xdr:to>
      <xdr:col>0</xdr:col>
      <xdr:colOff>13115925</xdr:colOff>
      <xdr:row>0</xdr:row>
      <xdr:rowOff>866775</xdr:rowOff>
    </xdr:to>
    <xdr:sp macro="" textlink="">
      <xdr:nvSpPr>
        <xdr:cNvPr id="5" name="TextBox 4">
          <a:extLst>
            <a:ext uri="{FF2B5EF4-FFF2-40B4-BE49-F238E27FC236}">
              <a16:creationId xmlns:a16="http://schemas.microsoft.com/office/drawing/2014/main" id="{A3AE7116-0DDC-45F0-AFCF-7AFBF60D7713}"/>
            </a:ext>
          </a:extLst>
        </xdr:cNvPr>
        <xdr:cNvSpPr txBox="1"/>
      </xdr:nvSpPr>
      <xdr:spPr>
        <a:xfrm>
          <a:off x="11125200" y="571500"/>
          <a:ext cx="19907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bg1"/>
              </a:solidFill>
            </a:rPr>
            <a:t>blumshapiro.com</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142875</xdr:rowOff>
    </xdr:from>
    <xdr:to>
      <xdr:col>0</xdr:col>
      <xdr:colOff>1895475</xdr:colOff>
      <xdr:row>0</xdr:row>
      <xdr:rowOff>615268</xdr:rowOff>
    </xdr:to>
    <xdr:pic>
      <xdr:nvPicPr>
        <xdr:cNvPr id="4" name="Picture 3">
          <a:extLst>
            <a:ext uri="{FF2B5EF4-FFF2-40B4-BE49-F238E27FC236}">
              <a16:creationId xmlns:a16="http://schemas.microsoft.com/office/drawing/2014/main" id="{E3720ED1-FC8D-469F-BA40-501CE7A15A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61925" y="142875"/>
          <a:ext cx="1733550" cy="472393"/>
        </a:xfrm>
        <a:prstGeom prst="rect">
          <a:avLst/>
        </a:prstGeom>
      </xdr:spPr>
    </xdr:pic>
    <xdr:clientData/>
  </xdr:twoCellAnchor>
  <xdr:twoCellAnchor>
    <xdr:from>
      <xdr:col>0</xdr:col>
      <xdr:colOff>2823882</xdr:colOff>
      <xdr:row>0</xdr:row>
      <xdr:rowOff>123265</xdr:rowOff>
    </xdr:from>
    <xdr:to>
      <xdr:col>3</xdr:col>
      <xdr:colOff>1090892</xdr:colOff>
      <xdr:row>0</xdr:row>
      <xdr:rowOff>561415</xdr:rowOff>
    </xdr:to>
    <xdr:sp macro="" textlink="">
      <xdr:nvSpPr>
        <xdr:cNvPr id="3" name="TextBox 2">
          <a:extLst>
            <a:ext uri="{FF2B5EF4-FFF2-40B4-BE49-F238E27FC236}">
              <a16:creationId xmlns:a16="http://schemas.microsoft.com/office/drawing/2014/main" id="{435E98BB-24EF-41C3-A926-5CB762105A7A}"/>
            </a:ext>
          </a:extLst>
        </xdr:cNvPr>
        <xdr:cNvSpPr txBox="1"/>
      </xdr:nvSpPr>
      <xdr:spPr>
        <a:xfrm>
          <a:off x="2823882" y="123265"/>
          <a:ext cx="4105275" cy="4381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200">
              <a:solidFill>
                <a:schemeClr val="bg1"/>
              </a:solidFill>
              <a:latin typeface="Arial" panose="020B0604020202020204" pitchFamily="34" charset="0"/>
              <a:cs typeface="Arial" panose="020B0604020202020204" pitchFamily="34" charset="0"/>
            </a:rPr>
            <a:t>Loan Forgivenes Calculator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0</xdr:col>
      <xdr:colOff>1847850</xdr:colOff>
      <xdr:row>0</xdr:row>
      <xdr:rowOff>567643</xdr:rowOff>
    </xdr:to>
    <xdr:pic>
      <xdr:nvPicPr>
        <xdr:cNvPr id="3" name="Picture 2">
          <a:extLst>
            <a:ext uri="{FF2B5EF4-FFF2-40B4-BE49-F238E27FC236}">
              <a16:creationId xmlns:a16="http://schemas.microsoft.com/office/drawing/2014/main" id="{336FCC30-FC2E-4202-AD55-D9EFD0679D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14300" y="95250"/>
          <a:ext cx="1733550" cy="472393"/>
        </a:xfrm>
        <a:prstGeom prst="rect">
          <a:avLst/>
        </a:prstGeom>
      </xdr:spPr>
    </xdr:pic>
    <xdr:clientData/>
  </xdr:twoCellAnchor>
  <xdr:twoCellAnchor>
    <xdr:from>
      <xdr:col>0</xdr:col>
      <xdr:colOff>3314700</xdr:colOff>
      <xdr:row>0</xdr:row>
      <xdr:rowOff>66675</xdr:rowOff>
    </xdr:from>
    <xdr:to>
      <xdr:col>4</xdr:col>
      <xdr:colOff>419100</xdr:colOff>
      <xdr:row>0</xdr:row>
      <xdr:rowOff>504825</xdr:rowOff>
    </xdr:to>
    <xdr:sp macro="" textlink="">
      <xdr:nvSpPr>
        <xdr:cNvPr id="5" name="TextBox 4">
          <a:extLst>
            <a:ext uri="{FF2B5EF4-FFF2-40B4-BE49-F238E27FC236}">
              <a16:creationId xmlns:a16="http://schemas.microsoft.com/office/drawing/2014/main" id="{5613DAAF-3407-441B-BC58-05C0021970DD}"/>
            </a:ext>
          </a:extLst>
        </xdr:cNvPr>
        <xdr:cNvSpPr txBox="1"/>
      </xdr:nvSpPr>
      <xdr:spPr>
        <a:xfrm>
          <a:off x="3314700" y="66675"/>
          <a:ext cx="4105275" cy="4381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200">
              <a:solidFill>
                <a:schemeClr val="bg1"/>
              </a:solidFill>
              <a:latin typeface="Arial" panose="020B0604020202020204" pitchFamily="34" charset="0"/>
              <a:cs typeface="Arial" panose="020B0604020202020204" pitchFamily="34" charset="0"/>
            </a:rPr>
            <a:t>Loan Forgiveness</a:t>
          </a:r>
          <a:r>
            <a:rPr lang="en-US" sz="2200" baseline="0">
              <a:solidFill>
                <a:schemeClr val="bg1"/>
              </a:solidFill>
              <a:latin typeface="Arial" panose="020B0604020202020204" pitchFamily="34" charset="0"/>
              <a:cs typeface="Arial" panose="020B0604020202020204" pitchFamily="34" charset="0"/>
            </a:rPr>
            <a:t> </a:t>
          </a:r>
          <a:r>
            <a:rPr lang="en-US" sz="2200">
              <a:solidFill>
                <a:schemeClr val="bg1"/>
              </a:solidFill>
              <a:latin typeface="Arial" panose="020B0604020202020204" pitchFamily="34" charset="0"/>
              <a:cs typeface="Arial" panose="020B0604020202020204" pitchFamily="34" charset="0"/>
            </a:rPr>
            <a:t>Worksheet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0</xdr:col>
      <xdr:colOff>1847850</xdr:colOff>
      <xdr:row>0</xdr:row>
      <xdr:rowOff>567643</xdr:rowOff>
    </xdr:to>
    <xdr:pic>
      <xdr:nvPicPr>
        <xdr:cNvPr id="3" name="Picture 2">
          <a:extLst>
            <a:ext uri="{FF2B5EF4-FFF2-40B4-BE49-F238E27FC236}">
              <a16:creationId xmlns:a16="http://schemas.microsoft.com/office/drawing/2014/main" id="{5B81FC7A-4D13-43A0-B41A-4D96B6999C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14300" y="95250"/>
          <a:ext cx="1733550" cy="472393"/>
        </a:xfrm>
        <a:prstGeom prst="rect">
          <a:avLst/>
        </a:prstGeom>
      </xdr:spPr>
    </xdr:pic>
    <xdr:clientData/>
  </xdr:twoCellAnchor>
  <xdr:twoCellAnchor>
    <xdr:from>
      <xdr:col>1</xdr:col>
      <xdr:colOff>914399</xdr:colOff>
      <xdr:row>0</xdr:row>
      <xdr:rowOff>95250</xdr:rowOff>
    </xdr:from>
    <xdr:to>
      <xdr:col>4</xdr:col>
      <xdr:colOff>600074</xdr:colOff>
      <xdr:row>0</xdr:row>
      <xdr:rowOff>533400</xdr:rowOff>
    </xdr:to>
    <xdr:sp macro="" textlink="">
      <xdr:nvSpPr>
        <xdr:cNvPr id="4" name="TextBox 3">
          <a:extLst>
            <a:ext uri="{FF2B5EF4-FFF2-40B4-BE49-F238E27FC236}">
              <a16:creationId xmlns:a16="http://schemas.microsoft.com/office/drawing/2014/main" id="{0F7F5843-2BB7-4BC8-9FE1-BEF44DEF74E3}"/>
            </a:ext>
          </a:extLst>
        </xdr:cNvPr>
        <xdr:cNvSpPr txBox="1"/>
      </xdr:nvSpPr>
      <xdr:spPr>
        <a:xfrm>
          <a:off x="2790824" y="95250"/>
          <a:ext cx="4105275" cy="4381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200">
              <a:solidFill>
                <a:schemeClr val="bg1"/>
              </a:solidFill>
              <a:latin typeface="Arial" panose="020B0604020202020204" pitchFamily="34" charset="0"/>
              <a:cs typeface="Arial" panose="020B0604020202020204" pitchFamily="34" charset="0"/>
            </a:rPr>
            <a:t>Wage Reduction Worksheet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po.gov/fdsys/pkg/PLAW-116publ127/pdf/PLAW-116publ127.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68865-5E91-43B6-B73E-1E1825544F6D}">
  <dimension ref="A1:B13"/>
  <sheetViews>
    <sheetView zoomScale="70" zoomScaleNormal="70" workbookViewId="0">
      <selection activeCell="E8" sqref="E8"/>
    </sheetView>
  </sheetViews>
  <sheetFormatPr defaultRowHeight="15" x14ac:dyDescent="0.25"/>
  <cols>
    <col min="1" max="1" width="202.7109375" customWidth="1"/>
  </cols>
  <sheetData>
    <row r="1" spans="1:2" ht="99.75" customHeight="1" x14ac:dyDescent="0.25">
      <c r="A1" s="38"/>
      <c r="B1" s="38"/>
    </row>
    <row r="3" spans="1:2" ht="15.75" x14ac:dyDescent="0.25">
      <c r="A3" s="40"/>
    </row>
    <row r="4" spans="1:2" ht="15.75" x14ac:dyDescent="0.25">
      <c r="A4" s="35"/>
    </row>
    <row r="5" spans="1:2" x14ac:dyDescent="0.25">
      <c r="A5" s="76"/>
      <c r="B5" s="76"/>
    </row>
    <row r="6" spans="1:2" ht="19.5" customHeight="1" x14ac:dyDescent="0.25">
      <c r="A6" s="84" t="s">
        <v>148</v>
      </c>
      <c r="B6" s="76"/>
    </row>
    <row r="7" spans="1:2" ht="17.25" customHeight="1" x14ac:dyDescent="0.25">
      <c r="A7" s="84"/>
      <c r="B7" s="76"/>
    </row>
    <row r="8" spans="1:2" ht="187.5" customHeight="1" x14ac:dyDescent="0.25">
      <c r="A8" s="84"/>
      <c r="B8" s="76"/>
    </row>
    <row r="9" spans="1:2" ht="23.25" x14ac:dyDescent="0.35">
      <c r="A9" s="77"/>
      <c r="B9" s="76"/>
    </row>
    <row r="10" spans="1:2" ht="23.25" x14ac:dyDescent="0.35">
      <c r="A10" s="78"/>
      <c r="B10" s="76"/>
    </row>
    <row r="11" spans="1:2" x14ac:dyDescent="0.25">
      <c r="A11" s="79"/>
      <c r="B11" s="76"/>
    </row>
    <row r="12" spans="1:2" x14ac:dyDescent="0.25">
      <c r="A12" s="45"/>
    </row>
    <row r="13" spans="1:2" x14ac:dyDescent="0.25">
      <c r="A13" s="45"/>
    </row>
  </sheetData>
  <mergeCells count="1">
    <mergeCell ref="A6:A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1042E-5FD7-4754-A3F6-C098FBE1C73E}">
  <dimension ref="A1:U21"/>
  <sheetViews>
    <sheetView workbookViewId="0">
      <selection activeCell="U6" sqref="U6"/>
    </sheetView>
  </sheetViews>
  <sheetFormatPr defaultRowHeight="15" x14ac:dyDescent="0.25"/>
  <cols>
    <col min="2" max="2" width="10.5703125" bestFit="1" customWidth="1"/>
    <col min="3" max="3" width="10.140625" bestFit="1" customWidth="1"/>
    <col min="4" max="4" width="10" bestFit="1" customWidth="1"/>
    <col min="5" max="5" width="9.7109375" bestFit="1" customWidth="1"/>
    <col min="6" max="6" width="13.140625" bestFit="1" customWidth="1"/>
    <col min="7" max="8" width="13.140625" customWidth="1"/>
    <col min="9" max="21" width="12.28515625" bestFit="1" customWidth="1"/>
  </cols>
  <sheetData>
    <row r="1" spans="1:21" ht="21" x14ac:dyDescent="0.35">
      <c r="A1" s="4" t="s">
        <v>1</v>
      </c>
    </row>
    <row r="2" spans="1:21" x14ac:dyDescent="0.25">
      <c r="A2" s="2" t="s">
        <v>57</v>
      </c>
    </row>
    <row r="4" spans="1:21" x14ac:dyDescent="0.25">
      <c r="G4" s="21">
        <v>28</v>
      </c>
      <c r="H4" s="21">
        <v>31</v>
      </c>
      <c r="I4" s="21">
        <v>30</v>
      </c>
      <c r="J4" s="21">
        <v>31</v>
      </c>
      <c r="K4" s="21">
        <v>30</v>
      </c>
      <c r="L4" s="21">
        <v>31</v>
      </c>
      <c r="M4" s="21">
        <v>31</v>
      </c>
      <c r="N4" s="21">
        <v>30</v>
      </c>
      <c r="O4" s="21">
        <v>31</v>
      </c>
      <c r="P4" s="21">
        <v>30</v>
      </c>
      <c r="Q4" s="21">
        <v>31</v>
      </c>
      <c r="R4" s="21">
        <v>31</v>
      </c>
      <c r="S4" s="21">
        <v>29</v>
      </c>
      <c r="T4" s="21">
        <v>31</v>
      </c>
    </row>
    <row r="5" spans="1:21" ht="15.75" x14ac:dyDescent="0.25">
      <c r="B5" s="19" t="s">
        <v>58</v>
      </c>
      <c r="C5" s="19" t="s">
        <v>59</v>
      </c>
      <c r="D5" s="19" t="s">
        <v>60</v>
      </c>
      <c r="E5" s="2" t="s">
        <v>83</v>
      </c>
      <c r="F5" s="19" t="s">
        <v>61</v>
      </c>
      <c r="G5" s="16" t="s">
        <v>48</v>
      </c>
      <c r="H5" s="17" t="s">
        <v>49</v>
      </c>
      <c r="I5" s="12" t="s">
        <v>18</v>
      </c>
      <c r="J5" s="13" t="s">
        <v>19</v>
      </c>
      <c r="K5" s="13" t="s">
        <v>20</v>
      </c>
      <c r="L5" s="12" t="s">
        <v>21</v>
      </c>
      <c r="M5" s="13" t="s">
        <v>22</v>
      </c>
      <c r="N5" s="13" t="s">
        <v>23</v>
      </c>
      <c r="O5" s="12" t="s">
        <v>24</v>
      </c>
      <c r="P5" s="13" t="s">
        <v>25</v>
      </c>
      <c r="Q5" s="13" t="s">
        <v>26</v>
      </c>
      <c r="R5" s="13" t="s">
        <v>27</v>
      </c>
      <c r="S5" s="13" t="s">
        <v>28</v>
      </c>
      <c r="T5" s="13" t="s">
        <v>29</v>
      </c>
      <c r="U5" s="14" t="s">
        <v>86</v>
      </c>
    </row>
    <row r="6" spans="1:21" x14ac:dyDescent="0.25">
      <c r="B6" t="s">
        <v>62</v>
      </c>
      <c r="C6" t="s">
        <v>63</v>
      </c>
      <c r="D6" t="s">
        <v>64</v>
      </c>
      <c r="E6" s="23">
        <v>32188</v>
      </c>
      <c r="F6" s="8">
        <v>250000</v>
      </c>
      <c r="G6" s="24">
        <f t="shared" ref="G6:H6" si="0">+$F6/365*G$4-100000/365*G$4</f>
        <v>11506.849315068492</v>
      </c>
      <c r="H6" s="24">
        <f t="shared" si="0"/>
        <v>12739.726027397259</v>
      </c>
      <c r="I6" s="8">
        <f>+$F6/365*I$4-100000/365*I$4</f>
        <v>12328.767123287673</v>
      </c>
      <c r="J6" s="8">
        <f t="shared" ref="J6:T12" si="1">+$F6/365*J$4-100000/365*J$4</f>
        <v>12739.726027397259</v>
      </c>
      <c r="K6" s="8">
        <f t="shared" si="1"/>
        <v>12328.767123287673</v>
      </c>
      <c r="L6" s="8">
        <f t="shared" si="1"/>
        <v>12739.726027397259</v>
      </c>
      <c r="M6" s="8">
        <f t="shared" si="1"/>
        <v>12739.726027397259</v>
      </c>
      <c r="N6" s="8">
        <f t="shared" si="1"/>
        <v>12328.767123287673</v>
      </c>
      <c r="O6" s="8">
        <f t="shared" si="1"/>
        <v>12739.726027397259</v>
      </c>
      <c r="P6" s="8">
        <f t="shared" si="1"/>
        <v>12328.767123287673</v>
      </c>
      <c r="Q6" s="8">
        <f t="shared" si="1"/>
        <v>12739.726027397259</v>
      </c>
      <c r="R6" s="8">
        <f t="shared" si="1"/>
        <v>12739.726027397259</v>
      </c>
      <c r="S6" s="8">
        <f t="shared" si="1"/>
        <v>11917.808219178081</v>
      </c>
      <c r="T6" s="8">
        <f t="shared" si="1"/>
        <v>12739.726027397259</v>
      </c>
      <c r="U6" s="22">
        <f>AVERAGE(I6:T6)</f>
        <v>12534.246575342468</v>
      </c>
    </row>
    <row r="7" spans="1:21" x14ac:dyDescent="0.25">
      <c r="B7" t="s">
        <v>65</v>
      </c>
      <c r="C7" t="s">
        <v>66</v>
      </c>
      <c r="D7" t="s">
        <v>67</v>
      </c>
      <c r="E7" s="23">
        <v>41804</v>
      </c>
      <c r="F7" s="8">
        <v>175000</v>
      </c>
      <c r="G7" s="24">
        <f t="shared" ref="G7:I10" si="2">+$F7/365*G$4-100000/365*G$4</f>
        <v>5753.4246575342477</v>
      </c>
      <c r="H7" s="24">
        <f t="shared" si="2"/>
        <v>6369.8630136986303</v>
      </c>
      <c r="I7" s="8">
        <f t="shared" si="2"/>
        <v>6164.3835616438373</v>
      </c>
      <c r="J7" s="8">
        <f t="shared" si="1"/>
        <v>6369.8630136986303</v>
      </c>
      <c r="K7" s="8">
        <f t="shared" si="1"/>
        <v>6164.3835616438373</v>
      </c>
      <c r="L7" s="8">
        <f t="shared" si="1"/>
        <v>6369.8630136986303</v>
      </c>
      <c r="M7" s="8">
        <f t="shared" si="1"/>
        <v>6369.8630136986303</v>
      </c>
      <c r="N7" s="8">
        <f t="shared" si="1"/>
        <v>6164.3835616438373</v>
      </c>
      <c r="O7" s="8">
        <f t="shared" si="1"/>
        <v>6369.8630136986303</v>
      </c>
      <c r="P7" s="8">
        <f t="shared" si="1"/>
        <v>6164.3835616438373</v>
      </c>
      <c r="Q7" s="8">
        <f t="shared" si="1"/>
        <v>6369.8630136986303</v>
      </c>
      <c r="R7" s="8">
        <f t="shared" si="1"/>
        <v>6369.8630136986303</v>
      </c>
      <c r="S7" s="8">
        <f t="shared" si="1"/>
        <v>5958.9041095890416</v>
      </c>
      <c r="T7" s="8">
        <f t="shared" si="1"/>
        <v>6369.8630136986303</v>
      </c>
      <c r="U7" s="22">
        <f t="shared" ref="U7:U12" si="3">AVERAGE(I7:T7)</f>
        <v>6267.1232876712347</v>
      </c>
    </row>
    <row r="8" spans="1:21" x14ac:dyDescent="0.25">
      <c r="B8" t="s">
        <v>68</v>
      </c>
      <c r="C8" t="s">
        <v>69</v>
      </c>
      <c r="D8" t="s">
        <v>70</v>
      </c>
      <c r="E8" s="23">
        <v>38807</v>
      </c>
      <c r="F8" s="8">
        <v>175000</v>
      </c>
      <c r="G8" s="24">
        <f t="shared" si="2"/>
        <v>5753.4246575342477</v>
      </c>
      <c r="H8" s="24">
        <f t="shared" si="2"/>
        <v>6369.8630136986303</v>
      </c>
      <c r="I8" s="8">
        <f t="shared" si="2"/>
        <v>6164.3835616438373</v>
      </c>
      <c r="J8" s="8">
        <f t="shared" si="1"/>
        <v>6369.8630136986303</v>
      </c>
      <c r="K8" s="8">
        <f t="shared" si="1"/>
        <v>6164.3835616438373</v>
      </c>
      <c r="L8" s="8">
        <f t="shared" si="1"/>
        <v>6369.8630136986303</v>
      </c>
      <c r="M8" s="8">
        <f t="shared" si="1"/>
        <v>6369.8630136986303</v>
      </c>
      <c r="N8" s="8">
        <f t="shared" si="1"/>
        <v>6164.3835616438373</v>
      </c>
      <c r="O8" s="8">
        <f t="shared" si="1"/>
        <v>6369.8630136986303</v>
      </c>
      <c r="P8" s="8">
        <f t="shared" si="1"/>
        <v>6164.3835616438373</v>
      </c>
      <c r="Q8" s="8">
        <f t="shared" si="1"/>
        <v>6369.8630136986303</v>
      </c>
      <c r="R8" s="8">
        <f t="shared" si="1"/>
        <v>6369.8630136986303</v>
      </c>
      <c r="S8" s="8">
        <f t="shared" si="1"/>
        <v>5958.9041095890416</v>
      </c>
      <c r="T8" s="8">
        <f t="shared" si="1"/>
        <v>6369.8630136986303</v>
      </c>
      <c r="U8" s="22">
        <f t="shared" si="3"/>
        <v>6267.1232876712347</v>
      </c>
    </row>
    <row r="9" spans="1:21" x14ac:dyDescent="0.25">
      <c r="B9" t="s">
        <v>71</v>
      </c>
      <c r="C9" t="s">
        <v>72</v>
      </c>
      <c r="D9" t="s">
        <v>73</v>
      </c>
      <c r="E9" s="23">
        <v>43365</v>
      </c>
      <c r="F9" s="8">
        <v>170000</v>
      </c>
      <c r="G9" s="24">
        <f t="shared" si="2"/>
        <v>5369.8630136986303</v>
      </c>
      <c r="H9" s="24">
        <f t="shared" si="2"/>
        <v>5945.2054794520554</v>
      </c>
      <c r="I9" s="8">
        <f t="shared" si="2"/>
        <v>5753.4246575342477</v>
      </c>
      <c r="J9" s="8">
        <f t="shared" si="1"/>
        <v>5945.2054794520554</v>
      </c>
      <c r="K9" s="8">
        <f t="shared" si="1"/>
        <v>5753.4246575342477</v>
      </c>
      <c r="L9" s="8">
        <f t="shared" si="1"/>
        <v>5945.2054794520554</v>
      </c>
      <c r="M9" s="8">
        <f t="shared" si="1"/>
        <v>5945.2054794520554</v>
      </c>
      <c r="N9" s="8">
        <f t="shared" si="1"/>
        <v>5753.4246575342477</v>
      </c>
      <c r="O9" s="8">
        <f t="shared" si="1"/>
        <v>5945.2054794520554</v>
      </c>
      <c r="P9" s="8">
        <f t="shared" si="1"/>
        <v>5753.4246575342477</v>
      </c>
      <c r="Q9" s="8">
        <f t="shared" si="1"/>
        <v>5945.2054794520554</v>
      </c>
      <c r="R9" s="8">
        <f t="shared" si="1"/>
        <v>5945.2054794520554</v>
      </c>
      <c r="S9" s="8">
        <f t="shared" si="1"/>
        <v>5561.643835616439</v>
      </c>
      <c r="T9" s="8">
        <f t="shared" si="1"/>
        <v>5945.2054794520554</v>
      </c>
      <c r="U9" s="22">
        <f t="shared" si="3"/>
        <v>5849.3150684931506</v>
      </c>
    </row>
    <row r="10" spans="1:21" x14ac:dyDescent="0.25">
      <c r="B10" t="s">
        <v>74</v>
      </c>
      <c r="C10" t="s">
        <v>75</v>
      </c>
      <c r="D10" t="s">
        <v>76</v>
      </c>
      <c r="E10" s="23">
        <v>42931</v>
      </c>
      <c r="F10" s="8">
        <v>167500</v>
      </c>
      <c r="G10" s="24">
        <f t="shared" si="2"/>
        <v>5178.0821917808207</v>
      </c>
      <c r="H10" s="24">
        <f t="shared" si="2"/>
        <v>5732.8767123287671</v>
      </c>
      <c r="I10" s="8">
        <f t="shared" si="2"/>
        <v>5547.9452054794529</v>
      </c>
      <c r="J10" s="8">
        <f t="shared" si="1"/>
        <v>5732.8767123287671</v>
      </c>
      <c r="K10" s="8">
        <f t="shared" si="1"/>
        <v>5547.9452054794529</v>
      </c>
      <c r="L10" s="8">
        <f t="shared" si="1"/>
        <v>5732.8767123287671</v>
      </c>
      <c r="M10" s="8">
        <f t="shared" si="1"/>
        <v>5732.8767123287671</v>
      </c>
      <c r="N10" s="8">
        <f t="shared" si="1"/>
        <v>5547.9452054794529</v>
      </c>
      <c r="O10" s="8">
        <f t="shared" si="1"/>
        <v>5732.8767123287671</v>
      </c>
      <c r="P10" s="8">
        <f t="shared" si="1"/>
        <v>5547.9452054794529</v>
      </c>
      <c r="Q10" s="8">
        <f t="shared" si="1"/>
        <v>5732.8767123287671</v>
      </c>
      <c r="R10" s="8">
        <f t="shared" si="1"/>
        <v>5732.8767123287671</v>
      </c>
      <c r="S10" s="8">
        <f t="shared" si="1"/>
        <v>5363.0136986301359</v>
      </c>
      <c r="T10" s="8">
        <f t="shared" si="1"/>
        <v>5732.8767123287671</v>
      </c>
      <c r="U10" s="22">
        <f t="shared" si="3"/>
        <v>5640.4109589041109</v>
      </c>
    </row>
    <row r="11" spans="1:21" x14ac:dyDescent="0.25">
      <c r="B11" t="s">
        <v>77</v>
      </c>
      <c r="C11" t="s">
        <v>78</v>
      </c>
      <c r="D11" t="s">
        <v>79</v>
      </c>
      <c r="E11" s="23">
        <v>43647</v>
      </c>
      <c r="F11" s="8">
        <v>125000</v>
      </c>
      <c r="G11" s="20"/>
      <c r="H11" s="20"/>
      <c r="I11" s="8"/>
      <c r="J11" s="8"/>
      <c r="K11" s="8"/>
      <c r="L11" s="8">
        <f t="shared" si="1"/>
        <v>2123.2876712328762</v>
      </c>
      <c r="M11" s="8">
        <f t="shared" si="1"/>
        <v>2123.2876712328762</v>
      </c>
      <c r="N11" s="8">
        <f t="shared" si="1"/>
        <v>2054.7945205479464</v>
      </c>
      <c r="O11" s="8">
        <f t="shared" si="1"/>
        <v>2123.2876712328762</v>
      </c>
      <c r="P11" s="8">
        <f t="shared" si="1"/>
        <v>2054.7945205479464</v>
      </c>
      <c r="Q11" s="8">
        <f t="shared" si="1"/>
        <v>2123.2876712328762</v>
      </c>
      <c r="R11" s="8">
        <f t="shared" si="1"/>
        <v>2123.2876712328762</v>
      </c>
      <c r="S11" s="8">
        <f t="shared" si="1"/>
        <v>1986.3013698630139</v>
      </c>
      <c r="T11" s="8">
        <f t="shared" si="1"/>
        <v>2123.2876712328762</v>
      </c>
      <c r="U11" s="22">
        <f t="shared" si="3"/>
        <v>2092.8462709284627</v>
      </c>
    </row>
    <row r="12" spans="1:21" x14ac:dyDescent="0.25">
      <c r="B12" t="s">
        <v>80</v>
      </c>
      <c r="C12" t="s">
        <v>81</v>
      </c>
      <c r="D12" t="s">
        <v>82</v>
      </c>
      <c r="E12" s="23">
        <v>43831</v>
      </c>
      <c r="F12" s="8">
        <v>135000</v>
      </c>
      <c r="G12" s="20"/>
      <c r="H12" s="20"/>
      <c r="I12" s="8"/>
      <c r="J12" s="8"/>
      <c r="K12" s="8"/>
      <c r="L12" s="8"/>
      <c r="M12" s="8"/>
      <c r="N12" s="8"/>
      <c r="O12" s="8"/>
      <c r="P12" s="8"/>
      <c r="Q12" s="8"/>
      <c r="R12" s="8">
        <f t="shared" si="1"/>
        <v>2972.6027397260277</v>
      </c>
      <c r="S12" s="8">
        <f t="shared" si="1"/>
        <v>2780.821917808219</v>
      </c>
      <c r="T12" s="8">
        <f t="shared" si="1"/>
        <v>2972.6027397260277</v>
      </c>
      <c r="U12" s="22">
        <f t="shared" si="3"/>
        <v>2908.6757990867577</v>
      </c>
    </row>
    <row r="13" spans="1:21" x14ac:dyDescent="0.25">
      <c r="G13" s="20"/>
      <c r="H13" s="20"/>
    </row>
    <row r="14" spans="1:21" x14ac:dyDescent="0.25">
      <c r="G14" s="20"/>
      <c r="H14" s="20"/>
    </row>
    <row r="15" spans="1:21" x14ac:dyDescent="0.25">
      <c r="G15" s="20"/>
      <c r="H15" s="20"/>
    </row>
    <row r="16" spans="1:21" x14ac:dyDescent="0.25">
      <c r="G16" s="20"/>
      <c r="H16" s="20"/>
    </row>
    <row r="17" spans="6:21" x14ac:dyDescent="0.25">
      <c r="G17" s="20"/>
      <c r="H17" s="20"/>
    </row>
    <row r="18" spans="6:21" x14ac:dyDescent="0.25">
      <c r="G18" s="20"/>
      <c r="H18" s="20"/>
    </row>
    <row r="19" spans="6:21" ht="19.5" thickBot="1" x14ac:dyDescent="0.35">
      <c r="F19" s="34" t="s">
        <v>85</v>
      </c>
      <c r="G19" s="26">
        <f t="shared" ref="G19:H19" si="4">SUM(G6:G18)</f>
        <v>33561.643835616436</v>
      </c>
      <c r="H19" s="26">
        <f t="shared" si="4"/>
        <v>37157.534246575342</v>
      </c>
      <c r="I19" s="26">
        <f>SUM(I6:I18)</f>
        <v>35958.90410958905</v>
      </c>
      <c r="J19" s="26">
        <f t="shared" ref="J19:T19" si="5">SUM(J6:J18)</f>
        <v>37157.534246575342</v>
      </c>
      <c r="K19" s="26">
        <f t="shared" si="5"/>
        <v>35958.90410958905</v>
      </c>
      <c r="L19" s="26">
        <f>SUM(L6:L18)</f>
        <v>39280.821917808222</v>
      </c>
      <c r="M19" s="26">
        <f t="shared" si="5"/>
        <v>39280.821917808222</v>
      </c>
      <c r="N19" s="26">
        <f t="shared" si="5"/>
        <v>38013.698630136998</v>
      </c>
      <c r="O19" s="26">
        <f t="shared" si="5"/>
        <v>39280.821917808222</v>
      </c>
      <c r="P19" s="26">
        <f t="shared" si="5"/>
        <v>38013.698630136998</v>
      </c>
      <c r="Q19" s="26">
        <f t="shared" si="5"/>
        <v>39280.821917808222</v>
      </c>
      <c r="R19" s="26">
        <f t="shared" si="5"/>
        <v>42253.424657534248</v>
      </c>
      <c r="S19" s="26">
        <f t="shared" si="5"/>
        <v>39527.397260273981</v>
      </c>
      <c r="T19" s="26">
        <f t="shared" si="5"/>
        <v>42253.424657534248</v>
      </c>
      <c r="U19" s="26">
        <f t="shared" ref="U19" si="6">AVERAGE(I19:T19)</f>
        <v>38855.022831050228</v>
      </c>
    </row>
    <row r="20" spans="6:21" x14ac:dyDescent="0.25">
      <c r="G20" s="32"/>
      <c r="H20" s="32"/>
      <c r="U20" s="22"/>
    </row>
    <row r="21" spans="6:21" x14ac:dyDescent="0.25">
      <c r="F21" s="25" t="s">
        <v>84</v>
      </c>
      <c r="G21" s="5">
        <f t="shared" ref="G21:H21" si="7">COUNT(G6:G17)</f>
        <v>5</v>
      </c>
      <c r="H21" s="5">
        <f t="shared" si="7"/>
        <v>5</v>
      </c>
      <c r="I21" s="5">
        <f>COUNT(I6:I17)</f>
        <v>5</v>
      </c>
      <c r="J21" s="5">
        <f t="shared" ref="J21:T21" si="8">COUNT(J6:J17)</f>
        <v>5</v>
      </c>
      <c r="K21" s="5">
        <f t="shared" si="8"/>
        <v>5</v>
      </c>
      <c r="L21" s="5">
        <f t="shared" si="8"/>
        <v>6</v>
      </c>
      <c r="M21" s="5">
        <f t="shared" si="8"/>
        <v>6</v>
      </c>
      <c r="N21" s="5">
        <f t="shared" si="8"/>
        <v>6</v>
      </c>
      <c r="O21" s="5">
        <f t="shared" si="8"/>
        <v>6</v>
      </c>
      <c r="P21" s="5">
        <f t="shared" si="8"/>
        <v>6</v>
      </c>
      <c r="Q21" s="5">
        <f t="shared" si="8"/>
        <v>6</v>
      </c>
      <c r="R21" s="5">
        <f t="shared" si="8"/>
        <v>7</v>
      </c>
      <c r="S21" s="5">
        <f t="shared" si="8"/>
        <v>7</v>
      </c>
      <c r="T21" s="5">
        <f t="shared" si="8"/>
        <v>7</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231FB-06A2-4AE7-9996-4CC9CBE2D6B7}">
  <dimension ref="A1:G50"/>
  <sheetViews>
    <sheetView tabSelected="1" topLeftCell="A16" zoomScale="85" zoomScaleNormal="85" workbookViewId="0">
      <selection activeCell="D28" sqref="D28"/>
    </sheetView>
  </sheetViews>
  <sheetFormatPr defaultRowHeight="15" x14ac:dyDescent="0.25"/>
  <cols>
    <col min="1" max="1" width="63.85546875" bestFit="1" customWidth="1"/>
    <col min="2" max="2" width="20.42578125" customWidth="1"/>
    <col min="3" max="3" width="3.140625" customWidth="1"/>
    <col min="4" max="4" width="64.42578125" bestFit="1" customWidth="1"/>
    <col min="6" max="6" width="12.5703125" bestFit="1" customWidth="1"/>
    <col min="7" max="7" width="11.5703125" bestFit="1" customWidth="1"/>
  </cols>
  <sheetData>
    <row r="1" spans="1:7" ht="55.5" customHeight="1" x14ac:dyDescent="0.25">
      <c r="A1" s="38"/>
      <c r="B1" s="38"/>
      <c r="C1" s="38"/>
      <c r="D1" s="39" t="s">
        <v>105</v>
      </c>
    </row>
    <row r="2" spans="1:7" ht="21" x14ac:dyDescent="0.35">
      <c r="A2" s="4"/>
    </row>
    <row r="3" spans="1:7" ht="23.25" x14ac:dyDescent="0.35">
      <c r="A3" s="80" t="s">
        <v>146</v>
      </c>
    </row>
    <row r="4" spans="1:7" ht="18.75" x14ac:dyDescent="0.3">
      <c r="A4" s="81" t="s">
        <v>45</v>
      </c>
      <c r="B4" s="82"/>
      <c r="C4" s="82"/>
      <c r="D4" s="82"/>
    </row>
    <row r="5" spans="1:7" ht="18.75" x14ac:dyDescent="0.3">
      <c r="A5" s="83" t="s">
        <v>147</v>
      </c>
      <c r="B5" s="82"/>
      <c r="C5" s="82"/>
      <c r="D5" s="82"/>
    </row>
    <row r="7" spans="1:7" ht="21" x14ac:dyDescent="0.35">
      <c r="A7" s="85" t="s">
        <v>12</v>
      </c>
      <c r="B7" s="86"/>
    </row>
    <row r="9" spans="1:7" ht="17.25" x14ac:dyDescent="0.3">
      <c r="A9" s="7" t="s">
        <v>143</v>
      </c>
      <c r="B9" s="65">
        <v>1000000</v>
      </c>
      <c r="C9" t="s">
        <v>130</v>
      </c>
    </row>
    <row r="10" spans="1:7" ht="18.75" x14ac:dyDescent="0.3">
      <c r="D10" s="6" t="s">
        <v>4</v>
      </c>
    </row>
    <row r="11" spans="1:7" ht="17.25" x14ac:dyDescent="0.3">
      <c r="A11" s="7" t="s">
        <v>5</v>
      </c>
      <c r="B11" s="74">
        <f>+'Loan Forgiveness Worksheet'!J25</f>
        <v>540000</v>
      </c>
      <c r="D11" t="s">
        <v>13</v>
      </c>
      <c r="F11" s="47"/>
      <c r="G11" s="48"/>
    </row>
    <row r="12" spans="1:7" ht="17.25" x14ac:dyDescent="0.3">
      <c r="A12" s="7"/>
      <c r="G12" s="48"/>
    </row>
    <row r="13" spans="1:7" ht="17.25" x14ac:dyDescent="0.3">
      <c r="A13" s="7" t="s">
        <v>8</v>
      </c>
      <c r="B13" s="74">
        <f>+'Loan Forgiveness Worksheet'!J32</f>
        <v>40000</v>
      </c>
      <c r="D13" t="s">
        <v>14</v>
      </c>
    </row>
    <row r="14" spans="1:7" ht="17.25" x14ac:dyDescent="0.3">
      <c r="A14" s="7"/>
      <c r="F14" s="46"/>
    </row>
    <row r="15" spans="1:7" ht="17.25" x14ac:dyDescent="0.3">
      <c r="A15" s="7" t="s">
        <v>6</v>
      </c>
      <c r="B15" s="74">
        <f>+'Loan Forgiveness Worksheet'!J37</f>
        <v>160000</v>
      </c>
      <c r="D15" t="s">
        <v>9</v>
      </c>
      <c r="G15" s="48"/>
    </row>
    <row r="16" spans="1:7" ht="17.25" x14ac:dyDescent="0.3">
      <c r="A16" s="7"/>
      <c r="G16" s="9"/>
    </row>
    <row r="17" spans="1:5" ht="17.25" x14ac:dyDescent="0.3">
      <c r="A17" s="7" t="s">
        <v>7</v>
      </c>
      <c r="B17" s="74">
        <f>+'Loan Forgiveness Worksheet'!J43</f>
        <v>10000</v>
      </c>
      <c r="D17" t="s">
        <v>10</v>
      </c>
    </row>
    <row r="19" spans="1:5" ht="17.25" x14ac:dyDescent="0.3">
      <c r="A19" s="7" t="s">
        <v>15</v>
      </c>
      <c r="B19" s="74">
        <f>SUM(B11:B17)</f>
        <v>750000</v>
      </c>
      <c r="D19" s="46"/>
      <c r="E19" s="46"/>
    </row>
    <row r="21" spans="1:5" x14ac:dyDescent="0.25">
      <c r="A21" s="87" t="s">
        <v>16</v>
      </c>
      <c r="B21" s="87"/>
    </row>
    <row r="23" spans="1:5" ht="17.25" x14ac:dyDescent="0.3">
      <c r="A23" s="18" t="s">
        <v>46</v>
      </c>
      <c r="B23" s="70">
        <f>'Loan Forgiveness Worksheet'!J8</f>
        <v>90</v>
      </c>
    </row>
    <row r="24" spans="1:5" ht="17.25" x14ac:dyDescent="0.3">
      <c r="A24" s="18"/>
      <c r="B24" s="1"/>
    </row>
    <row r="25" spans="1:5" ht="17.25" x14ac:dyDescent="0.3">
      <c r="A25" s="18" t="s">
        <v>47</v>
      </c>
      <c r="B25" s="71">
        <v>125</v>
      </c>
      <c r="C25" t="s">
        <v>130</v>
      </c>
    </row>
    <row r="26" spans="1:5" ht="17.25" x14ac:dyDescent="0.3">
      <c r="A26" s="18" t="s">
        <v>50</v>
      </c>
      <c r="B26" s="71">
        <v>125</v>
      </c>
      <c r="C26" t="s">
        <v>130</v>
      </c>
    </row>
    <row r="27" spans="1:5" ht="17.25" x14ac:dyDescent="0.3">
      <c r="A27" s="18"/>
      <c r="B27" s="1"/>
    </row>
    <row r="28" spans="1:5" ht="17.25" x14ac:dyDescent="0.3">
      <c r="A28" s="18" t="s">
        <v>129</v>
      </c>
      <c r="B28" s="71">
        <v>95</v>
      </c>
      <c r="C28" t="s">
        <v>130</v>
      </c>
    </row>
    <row r="29" spans="1:5" ht="17.25" x14ac:dyDescent="0.3">
      <c r="A29" s="18" t="s">
        <v>128</v>
      </c>
      <c r="B29" s="71">
        <v>90</v>
      </c>
      <c r="C29" t="s">
        <v>130</v>
      </c>
    </row>
    <row r="30" spans="1:5" ht="17.25" x14ac:dyDescent="0.3">
      <c r="A30" s="18"/>
      <c r="B30" s="1"/>
    </row>
    <row r="31" spans="1:5" ht="17.25" x14ac:dyDescent="0.3">
      <c r="A31" s="18" t="str">
        <f>IF(B31&gt;0,"Percentage Increase","Percentage Decrease")</f>
        <v>Percentage Decrease</v>
      </c>
      <c r="B31" s="75">
        <f>IF(B29&gt;=B28,0,IF(B25&gt;B26,(B23/B26-1),(B23/B25-1)))</f>
        <v>-0.28000000000000003</v>
      </c>
      <c r="C31" s="33" t="s">
        <v>11</v>
      </c>
      <c r="D31" s="2"/>
    </row>
    <row r="32" spans="1:5" ht="17.25" x14ac:dyDescent="0.3">
      <c r="A32" s="18"/>
      <c r="B32" s="1"/>
    </row>
    <row r="33" spans="1:4" ht="17.25" x14ac:dyDescent="0.3">
      <c r="A33" s="18" t="s">
        <v>53</v>
      </c>
      <c r="B33" s="72">
        <f>IF(B31&gt;0,0,B31*B19)</f>
        <v>-210000.00000000003</v>
      </c>
    </row>
    <row r="34" spans="1:4" ht="17.25" x14ac:dyDescent="0.3">
      <c r="A34" s="18"/>
      <c r="B34" s="1"/>
    </row>
    <row r="35" spans="1:4" ht="17.25" x14ac:dyDescent="0.3">
      <c r="A35" s="18" t="s">
        <v>51</v>
      </c>
      <c r="B35" s="72">
        <f>-IF('Wage Reduction Worksheet'!B20="yes",0,'Wage Reduction Worksheet'!F14)</f>
        <v>-2884.6153846153334</v>
      </c>
      <c r="D35" t="s">
        <v>52</v>
      </c>
    </row>
    <row r="36" spans="1:4" ht="17.25" x14ac:dyDescent="0.3">
      <c r="A36" s="18"/>
      <c r="B36" s="3"/>
    </row>
    <row r="37" spans="1:4" ht="17.25" x14ac:dyDescent="0.3">
      <c r="A37" s="7" t="s">
        <v>54</v>
      </c>
      <c r="B37" s="73">
        <f>+B33+B35+IF(B11/B19&gt;0.7499,0,(B11/0.75)-B19)</f>
        <v>-242884.61538461538</v>
      </c>
      <c r="D37" t="s">
        <v>115</v>
      </c>
    </row>
    <row r="38" spans="1:4" ht="17.25" x14ac:dyDescent="0.3">
      <c r="A38" s="18"/>
      <c r="B38" s="1"/>
    </row>
    <row r="39" spans="1:4" ht="17.25" x14ac:dyDescent="0.3">
      <c r="A39" s="7" t="s">
        <v>55</v>
      </c>
      <c r="B39" s="73">
        <f>+B19+B37</f>
        <v>507115.38461538462</v>
      </c>
    </row>
    <row r="41" spans="1:4" x14ac:dyDescent="0.25">
      <c r="A41" s="5" t="s">
        <v>92</v>
      </c>
    </row>
    <row r="44" spans="1:4" x14ac:dyDescent="0.25">
      <c r="A44" s="43" t="s">
        <v>107</v>
      </c>
    </row>
    <row r="45" spans="1:4" x14ac:dyDescent="0.25">
      <c r="A45" s="10" t="s">
        <v>108</v>
      </c>
    </row>
    <row r="47" spans="1:4" x14ac:dyDescent="0.25">
      <c r="A47" s="88" t="s">
        <v>106</v>
      </c>
      <c r="B47" s="88"/>
    </row>
    <row r="48" spans="1:4" x14ac:dyDescent="0.25">
      <c r="A48" s="88"/>
      <c r="B48" s="88"/>
    </row>
    <row r="49" spans="1:2" x14ac:dyDescent="0.25">
      <c r="A49" s="88"/>
      <c r="B49" s="88"/>
    </row>
    <row r="50" spans="1:2" ht="51" customHeight="1" x14ac:dyDescent="0.25">
      <c r="A50" s="88"/>
      <c r="B50" s="88"/>
    </row>
  </sheetData>
  <mergeCells count="3">
    <mergeCell ref="A7:B7"/>
    <mergeCell ref="A21:B21"/>
    <mergeCell ref="A47:B50"/>
  </mergeCells>
  <conditionalFormatting sqref="A7">
    <cfRule type="containsText" dxfId="9" priority="1" operator="containsText" text="Ineligible">
      <formula>NOT(ISERROR(SEARCH("Ineligible",A7)))</formula>
    </cfRule>
  </conditionalFormatting>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DEE9D-A27F-43E8-83DC-3B361D08015D}">
  <dimension ref="A1:Q51"/>
  <sheetViews>
    <sheetView workbookViewId="0">
      <selection activeCell="K5" sqref="K5"/>
    </sheetView>
  </sheetViews>
  <sheetFormatPr defaultRowHeight="15" x14ac:dyDescent="0.25"/>
  <cols>
    <col min="1" max="1" width="75.42578125" customWidth="1"/>
    <col min="2" max="9" width="9.85546875" bestFit="1" customWidth="1"/>
    <col min="10" max="10" width="12.7109375" bestFit="1" customWidth="1"/>
    <col min="12" max="12" width="12.28515625" bestFit="1" customWidth="1"/>
  </cols>
  <sheetData>
    <row r="1" spans="1:10" ht="49.5" customHeight="1" x14ac:dyDescent="0.25">
      <c r="A1" s="37"/>
      <c r="B1" s="37"/>
      <c r="C1" s="37"/>
      <c r="D1" s="37"/>
      <c r="E1" s="37"/>
      <c r="F1" s="37"/>
      <c r="G1" s="37"/>
      <c r="H1" s="37"/>
      <c r="I1" s="89" t="s">
        <v>103</v>
      </c>
      <c r="J1" s="90"/>
    </row>
    <row r="3" spans="1:10" ht="18.75" x14ac:dyDescent="0.3">
      <c r="A3" s="36" t="s">
        <v>44</v>
      </c>
    </row>
    <row r="4" spans="1:10" ht="15.75" x14ac:dyDescent="0.25">
      <c r="A4" s="15" t="s">
        <v>45</v>
      </c>
    </row>
    <row r="6" spans="1:10" ht="18.75" x14ac:dyDescent="0.3">
      <c r="A6" s="6" t="s">
        <v>0</v>
      </c>
      <c r="B6" s="12" t="s">
        <v>36</v>
      </c>
      <c r="C6" s="13" t="s">
        <v>37</v>
      </c>
      <c r="D6" s="13" t="s">
        <v>38</v>
      </c>
      <c r="E6" s="12" t="s">
        <v>39</v>
      </c>
      <c r="F6" s="13" t="s">
        <v>40</v>
      </c>
      <c r="G6" s="13" t="s">
        <v>41</v>
      </c>
      <c r="H6" s="12" t="s">
        <v>42</v>
      </c>
      <c r="I6" s="13" t="s">
        <v>43</v>
      </c>
      <c r="J6" s="14" t="s">
        <v>35</v>
      </c>
    </row>
    <row r="8" spans="1:10" x14ac:dyDescent="0.25">
      <c r="A8" t="s">
        <v>17</v>
      </c>
      <c r="B8" s="41">
        <v>60</v>
      </c>
      <c r="C8" s="41">
        <v>70</v>
      </c>
      <c r="D8" s="41">
        <v>80</v>
      </c>
      <c r="E8" s="41">
        <v>90</v>
      </c>
      <c r="F8" s="41">
        <v>100</v>
      </c>
      <c r="G8" s="41">
        <v>105</v>
      </c>
      <c r="H8" s="41">
        <v>105</v>
      </c>
      <c r="I8" s="41">
        <v>110</v>
      </c>
      <c r="J8" s="11">
        <f>AVERAGE(B8:I8)</f>
        <v>90</v>
      </c>
    </row>
    <row r="10" spans="1:10" ht="17.25" x14ac:dyDescent="0.3">
      <c r="A10" s="30" t="s">
        <v>109</v>
      </c>
      <c r="B10" s="29"/>
      <c r="C10" s="29"/>
      <c r="D10" s="29"/>
      <c r="E10" s="29"/>
      <c r="F10" s="29"/>
      <c r="G10" s="29"/>
      <c r="H10" s="29"/>
      <c r="I10" s="29"/>
      <c r="J10" s="29"/>
    </row>
    <row r="11" spans="1:10" x14ac:dyDescent="0.25">
      <c r="A11" t="s">
        <v>56</v>
      </c>
      <c r="B11" s="42">
        <v>45000</v>
      </c>
      <c r="C11" s="42">
        <v>52500</v>
      </c>
      <c r="D11" s="42">
        <v>60000</v>
      </c>
      <c r="E11" s="42">
        <v>67500</v>
      </c>
      <c r="F11" s="42">
        <v>75000</v>
      </c>
      <c r="G11" s="42">
        <v>78750</v>
      </c>
      <c r="H11" s="42">
        <v>78750</v>
      </c>
      <c r="I11" s="42">
        <v>82500</v>
      </c>
      <c r="J11" s="8">
        <f t="shared" ref="J11:J13" si="0">SUM(B11:I11)</f>
        <v>540000</v>
      </c>
    </row>
    <row r="12" spans="1:10" x14ac:dyDescent="0.25">
      <c r="A12" t="s">
        <v>114</v>
      </c>
      <c r="B12" s="42">
        <v>0</v>
      </c>
      <c r="C12" s="42">
        <v>0</v>
      </c>
      <c r="D12" s="42">
        <v>0</v>
      </c>
      <c r="E12" s="42">
        <v>0</v>
      </c>
      <c r="F12" s="42">
        <v>0</v>
      </c>
      <c r="G12" s="42">
        <v>0</v>
      </c>
      <c r="H12" s="42">
        <v>0</v>
      </c>
      <c r="I12" s="42">
        <v>0</v>
      </c>
      <c r="J12" s="8">
        <f t="shared" si="0"/>
        <v>0</v>
      </c>
    </row>
    <row r="13" spans="1:10" x14ac:dyDescent="0.25">
      <c r="A13" t="s">
        <v>113</v>
      </c>
      <c r="B13" s="42">
        <v>0</v>
      </c>
      <c r="C13" s="42">
        <v>0</v>
      </c>
      <c r="D13" s="42">
        <v>0</v>
      </c>
      <c r="E13" s="42">
        <v>0</v>
      </c>
      <c r="F13" s="42">
        <v>0</v>
      </c>
      <c r="G13" s="42">
        <v>0</v>
      </c>
      <c r="H13" s="42">
        <v>0</v>
      </c>
      <c r="I13" s="42">
        <v>0</v>
      </c>
      <c r="J13" s="8">
        <f t="shared" si="0"/>
        <v>0</v>
      </c>
    </row>
    <row r="14" spans="1:10" x14ac:dyDescent="0.25">
      <c r="A14" t="s">
        <v>112</v>
      </c>
      <c r="B14" s="42">
        <v>0</v>
      </c>
      <c r="C14" s="42">
        <v>0</v>
      </c>
      <c r="D14" s="42">
        <v>0</v>
      </c>
      <c r="E14" s="42">
        <v>0</v>
      </c>
      <c r="F14" s="42">
        <v>0</v>
      </c>
      <c r="G14" s="42">
        <v>0</v>
      </c>
      <c r="H14" s="42">
        <v>0</v>
      </c>
      <c r="I14" s="42">
        <v>0</v>
      </c>
      <c r="J14" s="8">
        <f t="shared" ref="J14:J18" si="1">SUM(B14:I14)</f>
        <v>0</v>
      </c>
    </row>
    <row r="15" spans="1:10" x14ac:dyDescent="0.25">
      <c r="A15" t="s">
        <v>110</v>
      </c>
      <c r="B15" s="42">
        <v>0</v>
      </c>
      <c r="C15" s="42">
        <v>0</v>
      </c>
      <c r="D15" s="42">
        <v>0</v>
      </c>
      <c r="E15" s="42">
        <v>0</v>
      </c>
      <c r="F15" s="42">
        <v>0</v>
      </c>
      <c r="G15" s="42">
        <v>0</v>
      </c>
      <c r="H15" s="42">
        <v>0</v>
      </c>
      <c r="I15" s="42">
        <v>0</v>
      </c>
      <c r="J15" s="8">
        <f t="shared" si="1"/>
        <v>0</v>
      </c>
    </row>
    <row r="16" spans="1:10" x14ac:dyDescent="0.25">
      <c r="A16" t="s">
        <v>111</v>
      </c>
      <c r="B16" s="42">
        <v>0</v>
      </c>
      <c r="C16" s="42">
        <v>0</v>
      </c>
      <c r="D16" s="42">
        <v>0</v>
      </c>
      <c r="E16" s="42">
        <v>0</v>
      </c>
      <c r="F16" s="42">
        <v>0</v>
      </c>
      <c r="G16" s="42">
        <v>0</v>
      </c>
      <c r="H16" s="42">
        <v>0</v>
      </c>
      <c r="I16" s="42">
        <v>0</v>
      </c>
      <c r="J16" s="8">
        <f t="shared" si="1"/>
        <v>0</v>
      </c>
    </row>
    <row r="17" spans="1:17" x14ac:dyDescent="0.25">
      <c r="A17" t="s">
        <v>30</v>
      </c>
      <c r="B17" s="42">
        <v>0</v>
      </c>
      <c r="C17" s="42">
        <v>0</v>
      </c>
      <c r="D17" s="42">
        <v>0</v>
      </c>
      <c r="E17" s="42">
        <v>0</v>
      </c>
      <c r="F17" s="42">
        <v>0</v>
      </c>
      <c r="G17" s="42">
        <v>0</v>
      </c>
      <c r="H17" s="42">
        <v>0</v>
      </c>
      <c r="I17" s="42">
        <v>0</v>
      </c>
      <c r="J17" s="8">
        <f t="shared" si="1"/>
        <v>0</v>
      </c>
    </row>
    <row r="18" spans="1:17" x14ac:dyDescent="0.25">
      <c r="A18" t="s">
        <v>31</v>
      </c>
      <c r="B18" s="42">
        <v>0</v>
      </c>
      <c r="C18" s="42">
        <v>0</v>
      </c>
      <c r="D18" s="42">
        <v>0</v>
      </c>
      <c r="E18" s="42">
        <v>0</v>
      </c>
      <c r="F18" s="42">
        <v>0</v>
      </c>
      <c r="G18" s="42">
        <v>0</v>
      </c>
      <c r="H18" s="42">
        <v>0</v>
      </c>
      <c r="I18" s="42">
        <v>0</v>
      </c>
      <c r="J18" s="8">
        <f t="shared" si="1"/>
        <v>0</v>
      </c>
    </row>
    <row r="19" spans="1:17" x14ac:dyDescent="0.25">
      <c r="A19" t="s">
        <v>32</v>
      </c>
      <c r="B19" s="42">
        <v>0</v>
      </c>
      <c r="C19" s="42">
        <v>0</v>
      </c>
      <c r="D19" s="42">
        <v>0</v>
      </c>
      <c r="E19" s="42">
        <v>0</v>
      </c>
      <c r="F19" s="42">
        <v>0</v>
      </c>
      <c r="G19" s="42">
        <v>0</v>
      </c>
      <c r="H19" s="42">
        <v>0</v>
      </c>
      <c r="I19" s="42">
        <v>0</v>
      </c>
      <c r="J19" s="8">
        <f t="shared" ref="J19" si="2">SUM(B19:I19)</f>
        <v>0</v>
      </c>
    </row>
    <row r="20" spans="1:17" ht="17.25" x14ac:dyDescent="0.3">
      <c r="A20" s="30" t="s">
        <v>88</v>
      </c>
      <c r="B20" s="29"/>
      <c r="C20" s="29"/>
      <c r="D20" s="29"/>
      <c r="E20" s="29"/>
      <c r="F20" s="29"/>
      <c r="G20" s="29"/>
      <c r="H20" s="29"/>
      <c r="I20" s="29"/>
      <c r="J20" s="29"/>
    </row>
    <row r="21" spans="1:17" x14ac:dyDescent="0.25">
      <c r="A21" t="s">
        <v>91</v>
      </c>
      <c r="B21" s="42">
        <v>0</v>
      </c>
      <c r="C21" s="42">
        <v>0</v>
      </c>
      <c r="D21" s="42">
        <v>0</v>
      </c>
      <c r="E21" s="42">
        <v>0</v>
      </c>
      <c r="F21" s="42">
        <v>0</v>
      </c>
      <c r="G21" s="42">
        <v>0</v>
      </c>
      <c r="H21" s="42">
        <v>0</v>
      </c>
      <c r="I21" s="42">
        <v>0</v>
      </c>
      <c r="J21" s="8">
        <f t="shared" ref="J21:J23" si="3">SUM(B21:I21)</f>
        <v>0</v>
      </c>
    </row>
    <row r="22" spans="1:17" x14ac:dyDescent="0.25">
      <c r="A22" t="s">
        <v>89</v>
      </c>
      <c r="B22" s="42">
        <v>0</v>
      </c>
      <c r="C22" s="42">
        <v>0</v>
      </c>
      <c r="D22" s="42">
        <v>0</v>
      </c>
      <c r="E22" s="42">
        <v>0</v>
      </c>
      <c r="F22" s="42">
        <v>0</v>
      </c>
      <c r="G22" s="42">
        <v>0</v>
      </c>
      <c r="H22" s="42">
        <v>0</v>
      </c>
      <c r="I22" s="42">
        <v>0</v>
      </c>
      <c r="J22" s="8">
        <f t="shared" si="3"/>
        <v>0</v>
      </c>
    </row>
    <row r="23" spans="1:17" x14ac:dyDescent="0.25">
      <c r="A23" s="28" t="s">
        <v>90</v>
      </c>
      <c r="B23" s="42">
        <v>0</v>
      </c>
      <c r="C23" s="42">
        <v>0</v>
      </c>
      <c r="D23" s="42">
        <v>0</v>
      </c>
      <c r="E23" s="42">
        <v>0</v>
      </c>
      <c r="F23" s="42">
        <v>0</v>
      </c>
      <c r="G23" s="42">
        <v>0</v>
      </c>
      <c r="H23" s="42">
        <v>0</v>
      </c>
      <c r="I23" s="42">
        <v>0</v>
      </c>
      <c r="J23" s="8">
        <f t="shared" si="3"/>
        <v>0</v>
      </c>
    </row>
    <row r="24" spans="1:17" x14ac:dyDescent="0.25">
      <c r="B24" s="8"/>
      <c r="C24" s="8"/>
      <c r="D24" s="8"/>
      <c r="E24" s="8"/>
      <c r="F24" s="8"/>
      <c r="G24" s="8"/>
      <c r="H24" s="8"/>
      <c r="I24" s="8"/>
      <c r="J24" s="8"/>
    </row>
    <row r="25" spans="1:17" ht="18" customHeight="1" thickBot="1" x14ac:dyDescent="0.35">
      <c r="A25" s="7" t="s">
        <v>33</v>
      </c>
      <c r="B25" s="27">
        <f>SUM(B11:B24)</f>
        <v>45000</v>
      </c>
      <c r="C25" s="27">
        <f t="shared" ref="C25:J25" si="4">SUM(C11:C24)</f>
        <v>52500</v>
      </c>
      <c r="D25" s="27">
        <f t="shared" si="4"/>
        <v>60000</v>
      </c>
      <c r="E25" s="27">
        <f t="shared" si="4"/>
        <v>67500</v>
      </c>
      <c r="F25" s="27">
        <f t="shared" si="4"/>
        <v>75000</v>
      </c>
      <c r="G25" s="27">
        <f t="shared" si="4"/>
        <v>78750</v>
      </c>
      <c r="H25" s="27">
        <f t="shared" si="4"/>
        <v>78750</v>
      </c>
      <c r="I25" s="27">
        <f t="shared" si="4"/>
        <v>82500</v>
      </c>
      <c r="J25" s="27">
        <f t="shared" si="4"/>
        <v>540000</v>
      </c>
      <c r="L25" s="69">
        <f>J45*0.75</f>
        <v>562500</v>
      </c>
      <c r="M25" s="91" t="s">
        <v>140</v>
      </c>
      <c r="N25" s="91"/>
      <c r="O25" s="91"/>
      <c r="P25" s="91"/>
      <c r="Q25" s="91"/>
    </row>
    <row r="26" spans="1:17" x14ac:dyDescent="0.25">
      <c r="M26" s="91"/>
      <c r="N26" s="91"/>
      <c r="O26" s="91"/>
      <c r="P26" s="91"/>
      <c r="Q26" s="91"/>
    </row>
    <row r="27" spans="1:17" ht="18.75" x14ac:dyDescent="0.3">
      <c r="A27" s="6" t="s">
        <v>34</v>
      </c>
      <c r="M27" s="91"/>
      <c r="N27" s="91"/>
      <c r="O27" s="91"/>
      <c r="P27" s="91"/>
      <c r="Q27" s="91"/>
    </row>
    <row r="29" spans="1:17" x14ac:dyDescent="0.25">
      <c r="A29" t="s">
        <v>8</v>
      </c>
      <c r="B29" s="42">
        <v>0</v>
      </c>
      <c r="C29" s="42">
        <v>0</v>
      </c>
      <c r="D29" s="42">
        <v>20000</v>
      </c>
      <c r="E29" s="42">
        <v>0</v>
      </c>
      <c r="F29" s="42">
        <v>0</v>
      </c>
      <c r="G29" s="42">
        <v>0</v>
      </c>
      <c r="H29" s="42">
        <v>20000</v>
      </c>
      <c r="I29" s="42">
        <v>0</v>
      </c>
      <c r="J29" s="8">
        <f>SUM(B29:I29)</f>
        <v>40000</v>
      </c>
    </row>
    <row r="30" spans="1:17" x14ac:dyDescent="0.25">
      <c r="A30" t="s">
        <v>131</v>
      </c>
      <c r="B30" s="42">
        <v>0</v>
      </c>
      <c r="C30" s="42">
        <v>0</v>
      </c>
      <c r="D30" s="42">
        <v>0</v>
      </c>
      <c r="E30" s="42">
        <v>0</v>
      </c>
      <c r="F30" s="42">
        <v>0</v>
      </c>
      <c r="G30" s="42">
        <v>0</v>
      </c>
      <c r="H30" s="42">
        <v>0</v>
      </c>
      <c r="I30" s="42">
        <v>0</v>
      </c>
      <c r="J30" s="8">
        <f>SUM(B30:I30)</f>
        <v>0</v>
      </c>
    </row>
    <row r="31" spans="1:17" x14ac:dyDescent="0.25">
      <c r="A31" t="s">
        <v>131</v>
      </c>
      <c r="B31" s="66">
        <v>0</v>
      </c>
      <c r="C31" s="66">
        <v>0</v>
      </c>
      <c r="D31" s="66">
        <v>0</v>
      </c>
      <c r="E31" s="66">
        <v>0</v>
      </c>
      <c r="F31" s="66">
        <v>0</v>
      </c>
      <c r="G31" s="66">
        <v>0</v>
      </c>
      <c r="H31" s="66">
        <v>0</v>
      </c>
      <c r="I31" s="66">
        <v>0</v>
      </c>
      <c r="J31" s="67">
        <f>SUM(B31:I31)</f>
        <v>0</v>
      </c>
    </row>
    <row r="32" spans="1:17" ht="18" thickBot="1" x14ac:dyDescent="0.35">
      <c r="A32" s="7" t="s">
        <v>132</v>
      </c>
      <c r="B32" s="27">
        <f>SUM(B29:B31)</f>
        <v>0</v>
      </c>
      <c r="C32" s="27">
        <f t="shared" ref="C32:J32" si="5">SUM(C29:C31)</f>
        <v>0</v>
      </c>
      <c r="D32" s="27">
        <f t="shared" si="5"/>
        <v>20000</v>
      </c>
      <c r="E32" s="27">
        <f t="shared" si="5"/>
        <v>0</v>
      </c>
      <c r="F32" s="27">
        <f t="shared" si="5"/>
        <v>0</v>
      </c>
      <c r="G32" s="27">
        <f t="shared" si="5"/>
        <v>0</v>
      </c>
      <c r="H32" s="27">
        <f t="shared" si="5"/>
        <v>20000</v>
      </c>
      <c r="I32" s="27">
        <f t="shared" si="5"/>
        <v>0</v>
      </c>
      <c r="J32" s="27">
        <f t="shared" si="5"/>
        <v>40000</v>
      </c>
    </row>
    <row r="33" spans="1:11" x14ac:dyDescent="0.25">
      <c r="B33" s="8"/>
      <c r="C33" s="8"/>
      <c r="D33" s="8"/>
      <c r="E33" s="8"/>
      <c r="F33" s="8"/>
      <c r="G33" s="8"/>
      <c r="H33" s="8"/>
      <c r="I33" s="8"/>
      <c r="J33" s="8"/>
    </row>
    <row r="34" spans="1:11" x14ac:dyDescent="0.25">
      <c r="A34" t="s">
        <v>133</v>
      </c>
      <c r="B34" s="42">
        <v>0</v>
      </c>
      <c r="C34" s="42">
        <v>0</v>
      </c>
      <c r="D34" s="42">
        <v>80000</v>
      </c>
      <c r="E34" s="42">
        <v>0</v>
      </c>
      <c r="F34" s="42">
        <v>0</v>
      </c>
      <c r="G34" s="42">
        <v>0</v>
      </c>
      <c r="H34" s="42">
        <v>80000</v>
      </c>
      <c r="I34" s="42">
        <v>0</v>
      </c>
      <c r="J34" s="8">
        <f>SUM(B34:I34)</f>
        <v>160000</v>
      </c>
    </row>
    <row r="35" spans="1:11" x14ac:dyDescent="0.25">
      <c r="A35" t="s">
        <v>134</v>
      </c>
      <c r="B35" s="42">
        <v>0</v>
      </c>
      <c r="C35" s="42">
        <v>0</v>
      </c>
      <c r="D35" s="42">
        <v>0</v>
      </c>
      <c r="E35" s="42">
        <v>0</v>
      </c>
      <c r="F35" s="42">
        <v>0</v>
      </c>
      <c r="G35" s="42">
        <v>0</v>
      </c>
      <c r="H35" s="42">
        <v>0</v>
      </c>
      <c r="I35" s="42">
        <v>0</v>
      </c>
      <c r="J35" s="8">
        <f>SUM(B35:I35)</f>
        <v>0</v>
      </c>
    </row>
    <row r="36" spans="1:11" x14ac:dyDescent="0.25">
      <c r="A36" t="s">
        <v>135</v>
      </c>
      <c r="B36" s="66">
        <v>0</v>
      </c>
      <c r="C36" s="66">
        <v>0</v>
      </c>
      <c r="D36" s="66">
        <v>0</v>
      </c>
      <c r="E36" s="66">
        <v>0</v>
      </c>
      <c r="F36" s="66">
        <v>0</v>
      </c>
      <c r="G36" s="66">
        <v>0</v>
      </c>
      <c r="H36" s="66">
        <v>0</v>
      </c>
      <c r="I36" s="66">
        <v>0</v>
      </c>
      <c r="J36" s="67">
        <f>SUM(B36:I36)</f>
        <v>0</v>
      </c>
    </row>
    <row r="37" spans="1:11" ht="18" thickBot="1" x14ac:dyDescent="0.35">
      <c r="A37" s="7" t="s">
        <v>141</v>
      </c>
      <c r="B37" s="27">
        <f>SUM(B34:B36)</f>
        <v>0</v>
      </c>
      <c r="C37" s="27">
        <f t="shared" ref="C37" si="6">SUM(C34:C36)</f>
        <v>0</v>
      </c>
      <c r="D37" s="27">
        <f t="shared" ref="D37" si="7">SUM(D34:D36)</f>
        <v>80000</v>
      </c>
      <c r="E37" s="27">
        <f t="shared" ref="E37" si="8">SUM(E34:E36)</f>
        <v>0</v>
      </c>
      <c r="F37" s="27">
        <f t="shared" ref="F37" si="9">SUM(F34:F36)</f>
        <v>0</v>
      </c>
      <c r="G37" s="27">
        <f t="shared" ref="G37" si="10">SUM(G34:G36)</f>
        <v>0</v>
      </c>
      <c r="H37" s="27">
        <f t="shared" ref="H37" si="11">SUM(H34:H36)</f>
        <v>80000</v>
      </c>
      <c r="I37" s="27">
        <f t="shared" ref="I37" si="12">SUM(I34:I36)</f>
        <v>0</v>
      </c>
      <c r="J37" s="27">
        <f t="shared" ref="J37" si="13">SUM(J34:J36)</f>
        <v>160000</v>
      </c>
    </row>
    <row r="38" spans="1:11" ht="17.25" x14ac:dyDescent="0.3">
      <c r="A38" s="7"/>
      <c r="B38" s="68"/>
      <c r="C38" s="68"/>
      <c r="D38" s="68"/>
      <c r="E38" s="68"/>
      <c r="F38" s="68"/>
      <c r="G38" s="68"/>
      <c r="H38" s="68"/>
      <c r="I38" s="68"/>
      <c r="J38" s="68"/>
    </row>
    <row r="39" spans="1:11" x14ac:dyDescent="0.25">
      <c r="A39" t="s">
        <v>136</v>
      </c>
      <c r="B39" s="42">
        <v>0</v>
      </c>
      <c r="C39" s="42">
        <v>5000</v>
      </c>
      <c r="D39" s="42">
        <v>0</v>
      </c>
      <c r="E39" s="42">
        <v>0</v>
      </c>
      <c r="F39" s="42">
        <v>0</v>
      </c>
      <c r="G39" s="42">
        <v>5000</v>
      </c>
      <c r="H39" s="42">
        <v>0</v>
      </c>
      <c r="I39" s="42">
        <v>0</v>
      </c>
      <c r="J39" s="8">
        <f>SUM(B39:I39)</f>
        <v>10000</v>
      </c>
    </row>
    <row r="40" spans="1:11" x14ac:dyDescent="0.25">
      <c r="A40" t="s">
        <v>139</v>
      </c>
      <c r="B40" s="42">
        <v>0</v>
      </c>
      <c r="C40" s="42">
        <v>0</v>
      </c>
      <c r="D40" s="42">
        <v>0</v>
      </c>
      <c r="E40" s="42">
        <v>0</v>
      </c>
      <c r="F40" s="42">
        <v>0</v>
      </c>
      <c r="G40" s="42">
        <v>0</v>
      </c>
      <c r="H40" s="42">
        <v>0</v>
      </c>
      <c r="I40" s="42">
        <v>0</v>
      </c>
      <c r="J40" s="8">
        <f>SUM(B40:I40)</f>
        <v>0</v>
      </c>
    </row>
    <row r="41" spans="1:11" x14ac:dyDescent="0.25">
      <c r="A41" t="s">
        <v>137</v>
      </c>
      <c r="B41" s="42">
        <v>0</v>
      </c>
      <c r="C41" s="42">
        <v>0</v>
      </c>
      <c r="D41" s="42">
        <v>0</v>
      </c>
      <c r="E41" s="42">
        <v>0</v>
      </c>
      <c r="F41" s="42">
        <v>0</v>
      </c>
      <c r="G41" s="42">
        <v>0</v>
      </c>
      <c r="H41" s="42">
        <v>0</v>
      </c>
      <c r="I41" s="42">
        <v>0</v>
      </c>
      <c r="J41" s="8">
        <f>SUM(B41:I41)</f>
        <v>0</v>
      </c>
    </row>
    <row r="42" spans="1:11" x14ac:dyDescent="0.25">
      <c r="A42" t="s">
        <v>138</v>
      </c>
      <c r="B42" s="66">
        <v>0</v>
      </c>
      <c r="C42" s="66">
        <v>0</v>
      </c>
      <c r="D42" s="66">
        <v>0</v>
      </c>
      <c r="E42" s="66">
        <v>0</v>
      </c>
      <c r="F42" s="66">
        <v>0</v>
      </c>
      <c r="G42" s="66">
        <v>0</v>
      </c>
      <c r="H42" s="66">
        <v>0</v>
      </c>
      <c r="I42" s="66">
        <v>0</v>
      </c>
      <c r="J42" s="67">
        <f>SUM(B42:I42)</f>
        <v>0</v>
      </c>
    </row>
    <row r="43" spans="1:11" ht="18" thickBot="1" x14ac:dyDescent="0.35">
      <c r="A43" s="7" t="s">
        <v>142</v>
      </c>
      <c r="B43" s="27">
        <f>SUM(B39:B42)</f>
        <v>0</v>
      </c>
      <c r="C43" s="27">
        <f t="shared" ref="C43:J43" si="14">SUM(C39:C42)</f>
        <v>5000</v>
      </c>
      <c r="D43" s="27">
        <f t="shared" si="14"/>
        <v>0</v>
      </c>
      <c r="E43" s="27">
        <f t="shared" si="14"/>
        <v>0</v>
      </c>
      <c r="F43" s="27">
        <f t="shared" si="14"/>
        <v>0</v>
      </c>
      <c r="G43" s="27">
        <f t="shared" si="14"/>
        <v>5000</v>
      </c>
      <c r="H43" s="27">
        <f t="shared" si="14"/>
        <v>0</v>
      </c>
      <c r="I43" s="27">
        <f t="shared" si="14"/>
        <v>0</v>
      </c>
      <c r="J43" s="27">
        <f t="shared" si="14"/>
        <v>10000</v>
      </c>
    </row>
    <row r="44" spans="1:11" ht="16.5" thickBot="1" x14ac:dyDescent="0.3">
      <c r="B44" s="68"/>
      <c r="C44" s="68"/>
      <c r="D44" s="68"/>
      <c r="E44" s="68"/>
      <c r="F44" s="68"/>
      <c r="G44" s="68"/>
      <c r="H44" s="68"/>
      <c r="I44" s="68"/>
      <c r="J44" s="27"/>
    </row>
    <row r="45" spans="1:11" ht="18" thickBot="1" x14ac:dyDescent="0.35">
      <c r="J45" s="31">
        <f>+J43+J37+J32+J25</f>
        <v>750000</v>
      </c>
      <c r="K45" t="s">
        <v>87</v>
      </c>
    </row>
    <row r="46" spans="1:11" ht="17.25" x14ac:dyDescent="0.3">
      <c r="J46" s="44"/>
    </row>
    <row r="47" spans="1:11" ht="18" thickBot="1" x14ac:dyDescent="0.35">
      <c r="A47" s="43" t="s">
        <v>107</v>
      </c>
      <c r="J47" s="31">
        <f>+J25/0.75-J45</f>
        <v>-30000</v>
      </c>
      <c r="K47" s="5" t="s">
        <v>144</v>
      </c>
    </row>
    <row r="48" spans="1:11" x14ac:dyDescent="0.25">
      <c r="A48" s="10" t="s">
        <v>108</v>
      </c>
    </row>
    <row r="49" spans="1:11" ht="18" thickBot="1" x14ac:dyDescent="0.35">
      <c r="A49" s="10"/>
      <c r="J49" s="31">
        <f>+J45+J47</f>
        <v>720000</v>
      </c>
      <c r="K49" t="s">
        <v>145</v>
      </c>
    </row>
    <row r="50" spans="1:11" x14ac:dyDescent="0.25">
      <c r="A50" s="88" t="s">
        <v>104</v>
      </c>
      <c r="B50" s="88"/>
      <c r="C50" s="88"/>
      <c r="D50" s="88"/>
      <c r="E50" s="88"/>
    </row>
    <row r="51" spans="1:11" ht="61.5" customHeight="1" x14ac:dyDescent="0.25">
      <c r="A51" s="88"/>
      <c r="B51" s="88"/>
      <c r="C51" s="88"/>
      <c r="D51" s="88"/>
      <c r="E51" s="88"/>
    </row>
  </sheetData>
  <mergeCells count="3">
    <mergeCell ref="I1:J1"/>
    <mergeCell ref="A50:E51"/>
    <mergeCell ref="M25:Q27"/>
  </mergeCells>
  <phoneticPr fontId="14" type="noConversion"/>
  <hyperlinks>
    <hyperlink ref="A23" r:id="rId1" display="https://www.gpo.gov/fdsys/pkg/PLAW-116publ127/pdf/PLAW-116publ127.pdf" xr:uid="{80B75189-3BE3-4BD4-9575-8A641E54D03D}"/>
  </hyperlinks>
  <pageMargins left="0.7" right="0.7" top="0.75" bottom="0.75" header="0.3" footer="0.3"/>
  <pageSetup orientation="portrait"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C39F1-2CC2-45BC-BF81-EBB4876AA36F}">
  <dimension ref="A1:L24"/>
  <sheetViews>
    <sheetView workbookViewId="0">
      <selection activeCell="H3" sqref="H3"/>
    </sheetView>
  </sheetViews>
  <sheetFormatPr defaultRowHeight="15" x14ac:dyDescent="0.25"/>
  <cols>
    <col min="1" max="1" width="28.140625" style="49" customWidth="1"/>
    <col min="2" max="3" width="19.85546875" style="49" customWidth="1"/>
    <col min="4" max="4" width="26.5703125" style="49" bestFit="1" customWidth="1"/>
    <col min="5" max="5" width="12.7109375" style="49" customWidth="1"/>
    <col min="6" max="6" width="20.5703125" style="49" customWidth="1"/>
    <col min="7" max="7" width="13.7109375" style="49" bestFit="1" customWidth="1"/>
    <col min="8" max="8" width="17" style="49" customWidth="1"/>
    <col min="9" max="11" width="9.140625" style="49"/>
    <col min="12" max="12" width="0" style="49" hidden="1" customWidth="1"/>
    <col min="13" max="13" width="9.140625" style="49" customWidth="1"/>
    <col min="14" max="16384" width="9.140625" style="49"/>
  </cols>
  <sheetData>
    <row r="1" spans="1:12" customFormat="1" ht="49.5" customHeight="1" x14ac:dyDescent="0.25">
      <c r="A1" s="37"/>
      <c r="B1" s="37"/>
      <c r="C1" s="37"/>
      <c r="D1" s="37"/>
      <c r="E1" s="37"/>
      <c r="F1" s="89" t="s">
        <v>103</v>
      </c>
      <c r="G1" s="90"/>
    </row>
    <row r="2" spans="1:12" ht="60" x14ac:dyDescent="0.25">
      <c r="A2" s="52" t="s">
        <v>124</v>
      </c>
      <c r="B2" s="52" t="s">
        <v>118</v>
      </c>
      <c r="C2" s="52" t="s">
        <v>120</v>
      </c>
      <c r="D2" s="52" t="s">
        <v>119</v>
      </c>
      <c r="E2" s="52" t="s">
        <v>116</v>
      </c>
      <c r="F2" s="52" t="s">
        <v>126</v>
      </c>
      <c r="G2" s="52" t="s">
        <v>121</v>
      </c>
    </row>
    <row r="3" spans="1:12" x14ac:dyDescent="0.25">
      <c r="A3" s="56" t="s">
        <v>93</v>
      </c>
      <c r="B3" s="53">
        <v>75000</v>
      </c>
      <c r="C3" s="53">
        <v>5769.23</v>
      </c>
      <c r="D3" s="59">
        <f>+C3/8*52</f>
        <v>37499.994999999995</v>
      </c>
      <c r="E3" s="54">
        <f>IFERROR(IF(B3&gt;100000,1-((D3/100000)),1-(D3/B3)),0)</f>
        <v>0.50000006666666674</v>
      </c>
      <c r="F3" s="55">
        <f>IF(D3&gt;100000,0,IF(E3&gt;0.25,C3*E3,IF(C3/8*52&gt;100000,0,0)))</f>
        <v>2884.6153846153334</v>
      </c>
      <c r="G3" s="60" t="s">
        <v>3</v>
      </c>
      <c r="H3" s="64"/>
      <c r="L3" s="49" t="s">
        <v>2</v>
      </c>
    </row>
    <row r="4" spans="1:12" x14ac:dyDescent="0.25">
      <c r="A4" s="56" t="s">
        <v>94</v>
      </c>
      <c r="B4" s="53">
        <v>0</v>
      </c>
      <c r="C4" s="53">
        <v>0</v>
      </c>
      <c r="D4" s="59">
        <f t="shared" ref="D4:D12" si="0">+C4/8*52</f>
        <v>0</v>
      </c>
      <c r="E4" s="54">
        <f t="shared" ref="E4:E12" si="1">IFERROR(IF(B4&gt;100000,1*(D4/100000),1-(D4/B4)),0)</f>
        <v>0</v>
      </c>
      <c r="F4" s="55">
        <f t="shared" ref="F4:F12" si="2">IF(E4&gt;0.25,C4*E4,IF(C4/8*52&gt;100000,0,0))</f>
        <v>0</v>
      </c>
      <c r="G4" s="60"/>
      <c r="L4" s="49" t="s">
        <v>3</v>
      </c>
    </row>
    <row r="5" spans="1:12" x14ac:dyDescent="0.25">
      <c r="A5" s="56" t="s">
        <v>95</v>
      </c>
      <c r="B5" s="53">
        <v>0</v>
      </c>
      <c r="C5" s="53">
        <v>0</v>
      </c>
      <c r="D5" s="59">
        <f t="shared" si="0"/>
        <v>0</v>
      </c>
      <c r="E5" s="54">
        <f t="shared" si="1"/>
        <v>0</v>
      </c>
      <c r="F5" s="55">
        <f t="shared" si="2"/>
        <v>0</v>
      </c>
      <c r="G5" s="60"/>
    </row>
    <row r="6" spans="1:12" x14ac:dyDescent="0.25">
      <c r="A6" s="56" t="s">
        <v>96</v>
      </c>
      <c r="B6" s="53">
        <v>0</v>
      </c>
      <c r="C6" s="53">
        <v>0</v>
      </c>
      <c r="D6" s="59">
        <f t="shared" si="0"/>
        <v>0</v>
      </c>
      <c r="E6" s="54">
        <f t="shared" si="1"/>
        <v>0</v>
      </c>
      <c r="F6" s="55">
        <f t="shared" si="2"/>
        <v>0</v>
      </c>
      <c r="G6" s="60"/>
    </row>
    <row r="7" spans="1:12" x14ac:dyDescent="0.25">
      <c r="A7" s="56" t="s">
        <v>97</v>
      </c>
      <c r="B7" s="53">
        <v>0</v>
      </c>
      <c r="C7" s="53">
        <v>0</v>
      </c>
      <c r="D7" s="59">
        <f t="shared" si="0"/>
        <v>0</v>
      </c>
      <c r="E7" s="54">
        <f t="shared" si="1"/>
        <v>0</v>
      </c>
      <c r="F7" s="55">
        <f t="shared" si="2"/>
        <v>0</v>
      </c>
      <c r="G7" s="60"/>
    </row>
    <row r="8" spans="1:12" x14ac:dyDescent="0.25">
      <c r="A8" s="56" t="s">
        <v>98</v>
      </c>
      <c r="B8" s="53">
        <v>0</v>
      </c>
      <c r="C8" s="53">
        <v>0</v>
      </c>
      <c r="D8" s="59">
        <f t="shared" si="0"/>
        <v>0</v>
      </c>
      <c r="E8" s="54">
        <f t="shared" si="1"/>
        <v>0</v>
      </c>
      <c r="F8" s="55">
        <f t="shared" si="2"/>
        <v>0</v>
      </c>
      <c r="G8" s="60"/>
    </row>
    <row r="9" spans="1:12" x14ac:dyDescent="0.25">
      <c r="A9" s="56" t="s">
        <v>99</v>
      </c>
      <c r="B9" s="53">
        <v>0</v>
      </c>
      <c r="C9" s="53">
        <v>0</v>
      </c>
      <c r="D9" s="59">
        <f t="shared" si="0"/>
        <v>0</v>
      </c>
      <c r="E9" s="54">
        <f t="shared" si="1"/>
        <v>0</v>
      </c>
      <c r="F9" s="55">
        <f t="shared" si="2"/>
        <v>0</v>
      </c>
      <c r="G9" s="60"/>
    </row>
    <row r="10" spans="1:12" x14ac:dyDescent="0.25">
      <c r="A10" s="56" t="s">
        <v>100</v>
      </c>
      <c r="B10" s="53">
        <v>0</v>
      </c>
      <c r="C10" s="53">
        <v>0</v>
      </c>
      <c r="D10" s="59">
        <f t="shared" si="0"/>
        <v>0</v>
      </c>
      <c r="E10" s="54">
        <f t="shared" si="1"/>
        <v>0</v>
      </c>
      <c r="F10" s="55">
        <f t="shared" si="2"/>
        <v>0</v>
      </c>
      <c r="G10" s="60"/>
    </row>
    <row r="11" spans="1:12" x14ac:dyDescent="0.25">
      <c r="A11" s="56" t="s">
        <v>101</v>
      </c>
      <c r="B11" s="53">
        <v>0</v>
      </c>
      <c r="C11" s="53">
        <v>0</v>
      </c>
      <c r="D11" s="59">
        <f t="shared" si="0"/>
        <v>0</v>
      </c>
      <c r="E11" s="54">
        <f t="shared" si="1"/>
        <v>0</v>
      </c>
      <c r="F11" s="55">
        <f t="shared" si="2"/>
        <v>0</v>
      </c>
      <c r="G11" s="60"/>
    </row>
    <row r="12" spans="1:12" x14ac:dyDescent="0.25">
      <c r="A12" s="56" t="s">
        <v>102</v>
      </c>
      <c r="B12" s="53">
        <v>0</v>
      </c>
      <c r="C12" s="53">
        <v>0</v>
      </c>
      <c r="D12" s="59">
        <f t="shared" si="0"/>
        <v>0</v>
      </c>
      <c r="E12" s="54">
        <f t="shared" si="1"/>
        <v>0</v>
      </c>
      <c r="F12" s="55">
        <f t="shared" si="2"/>
        <v>0</v>
      </c>
      <c r="G12" s="60"/>
    </row>
    <row r="13" spans="1:12" x14ac:dyDescent="0.25">
      <c r="A13" s="51"/>
    </row>
    <row r="14" spans="1:12" x14ac:dyDescent="0.25">
      <c r="A14" s="50"/>
      <c r="D14" s="92" t="s">
        <v>117</v>
      </c>
      <c r="E14" s="92"/>
      <c r="F14" s="62">
        <f>IF(B20="YES",0,SUM(F3:F12))</f>
        <v>2884.6153846153334</v>
      </c>
    </row>
    <row r="15" spans="1:12" x14ac:dyDescent="0.25">
      <c r="A15" s="50"/>
      <c r="D15" s="61"/>
      <c r="E15" s="61"/>
      <c r="F15" s="62"/>
    </row>
    <row r="16" spans="1:12" x14ac:dyDescent="0.25">
      <c r="A16" s="93" t="s">
        <v>127</v>
      </c>
      <c r="B16" s="93"/>
      <c r="C16" s="93"/>
      <c r="D16" s="93"/>
      <c r="E16" s="93"/>
      <c r="F16" s="93"/>
      <c r="G16" s="93"/>
    </row>
    <row r="17" spans="1:5" x14ac:dyDescent="0.25">
      <c r="A17" s="51"/>
    </row>
    <row r="18" spans="1:5" ht="30" x14ac:dyDescent="0.25">
      <c r="A18" s="51" t="s">
        <v>122</v>
      </c>
      <c r="B18" s="57">
        <f>COUNTIF(E3:E12,"&gt;.25")</f>
        <v>1</v>
      </c>
      <c r="C18" s="57"/>
    </row>
    <row r="19" spans="1:5" ht="30" x14ac:dyDescent="0.25">
      <c r="A19" s="51" t="s">
        <v>123</v>
      </c>
      <c r="B19" s="63">
        <f>COUNTIF(G3:G12,"Yes")</f>
        <v>0</v>
      </c>
      <c r="C19" s="57"/>
    </row>
    <row r="20" spans="1:5" x14ac:dyDescent="0.25">
      <c r="A20" s="49" t="s">
        <v>125</v>
      </c>
      <c r="B20" s="58" t="str">
        <f>IF(B19=B18,"YES","NO")</f>
        <v>NO</v>
      </c>
      <c r="C20" s="58"/>
    </row>
    <row r="23" spans="1:5" x14ac:dyDescent="0.25">
      <c r="A23" s="88" t="s">
        <v>104</v>
      </c>
      <c r="B23" s="88"/>
      <c r="C23" s="88"/>
      <c r="D23" s="88"/>
      <c r="E23" s="88"/>
    </row>
    <row r="24" spans="1:5" ht="48" customHeight="1" x14ac:dyDescent="0.25">
      <c r="A24" s="88"/>
      <c r="B24" s="88"/>
      <c r="C24" s="88"/>
      <c r="D24" s="88"/>
      <c r="E24" s="88"/>
    </row>
  </sheetData>
  <mergeCells count="4">
    <mergeCell ref="F1:G1"/>
    <mergeCell ref="A23:E24"/>
    <mergeCell ref="D14:E14"/>
    <mergeCell ref="A16:G16"/>
  </mergeCells>
  <conditionalFormatting sqref="F3:F12">
    <cfRule type="expression" dxfId="8" priority="9">
      <formula>#REF!="No"</formula>
    </cfRule>
  </conditionalFormatting>
  <conditionalFormatting sqref="G3">
    <cfRule type="expression" dxfId="7" priority="7">
      <formula>#REF!="No"</formula>
    </cfRule>
    <cfRule type="expression" dxfId="6" priority="8">
      <formula>#REF!="Yes"</formula>
    </cfRule>
  </conditionalFormatting>
  <conditionalFormatting sqref="G4:G12">
    <cfRule type="expression" dxfId="5" priority="5">
      <formula>#REF!="No"</formula>
    </cfRule>
    <cfRule type="expression" dxfId="4" priority="6">
      <formula>#REF!="Yes"</formula>
    </cfRule>
  </conditionalFormatting>
  <conditionalFormatting sqref="B3:B12 D3:D12">
    <cfRule type="expression" dxfId="3" priority="3">
      <formula>#REF!="No"</formula>
    </cfRule>
    <cfRule type="expression" dxfId="2" priority="4">
      <formula>#REF!="Yes"</formula>
    </cfRule>
  </conditionalFormatting>
  <conditionalFormatting sqref="C3:C12">
    <cfRule type="expression" dxfId="1" priority="1">
      <formula>#REF!="No"</formula>
    </cfRule>
    <cfRule type="expression" dxfId="0" priority="2">
      <formula>#REF!="Yes"</formula>
    </cfRule>
  </conditionalFormatting>
  <dataValidations count="1">
    <dataValidation type="list" allowBlank="1" showInputMessage="1" showErrorMessage="1" sqref="G3:G12" xr:uid="{1236B3C1-8F57-4275-9A91-81636B5AE88D}">
      <formula1>$L$3:$L$4</formula1>
    </dataValidation>
  </dataValidations>
  <pageMargins left="0.7" right="0.7" top="0.75" bottom="0.75" header="0.3" footer="0.3"/>
  <pageSetup orientation="portrait" r:id="rId1"/>
  <headerFooter>
    <oddFooter>&amp;L&amp;"Times New Roman,Regular"&amp;9 4787354.v2</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85D109C4E0E14B8946D6B8248502CC" ma:contentTypeVersion="9" ma:contentTypeDescription="Create a new document." ma:contentTypeScope="" ma:versionID="e48269e93cea534f7b0db47e79121df0">
  <xsd:schema xmlns:xsd="http://www.w3.org/2001/XMLSchema" xmlns:xs="http://www.w3.org/2001/XMLSchema" xmlns:p="http://schemas.microsoft.com/office/2006/metadata/properties" xmlns:ns3="35ca68eb-244f-4206-a664-a4f3b0c93725" targetNamespace="http://schemas.microsoft.com/office/2006/metadata/properties" ma:root="true" ma:fieldsID="966231d9a16dfb87ff23b7a5d81d762a" ns3:_="">
    <xsd:import namespace="35ca68eb-244f-4206-a664-a4f3b0c9372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ca68eb-244f-4206-a664-a4f3b0c93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A7FBCF-09E1-4B4C-81F0-844E034F70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ca68eb-244f-4206-a664-a4f3b0c937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B4B786-1429-4D72-9C5A-4F2CFBB6BF59}">
  <ds:schemaRefs>
    <ds:schemaRef ds:uri="http://schemas.microsoft.com/sharepoint/v3/contenttype/forms"/>
  </ds:schemaRefs>
</ds:datastoreItem>
</file>

<file path=customXml/itemProps3.xml><?xml version="1.0" encoding="utf-8"?>
<ds:datastoreItem xmlns:ds="http://schemas.openxmlformats.org/officeDocument/2006/customXml" ds:itemID="{D01E6744-58C7-4866-8B90-1863F8FCE694}">
  <ds:schemaRefs>
    <ds:schemaRef ds:uri="35ca68eb-244f-4206-a664-a4f3b0c93725"/>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 and Disclosures</vt:lpstr>
      <vt:lpstr>100k+ earners calculator</vt:lpstr>
      <vt:lpstr>Loan Forgiveness Calculator</vt:lpstr>
      <vt:lpstr>Loan Forgiveness Worksheet</vt:lpstr>
      <vt:lpstr>Wage Reduction Worksheet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Suzanne Berman</cp:lastModifiedBy>
  <cp:lastPrinted>2020-03-26T12:19:29Z</cp:lastPrinted>
  <dcterms:created xsi:type="dcterms:W3CDTF">2020-03-20T14:57:45Z</dcterms:created>
  <dcterms:modified xsi:type="dcterms:W3CDTF">2020-04-22T18:09:39Z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0x010100C785D109C4E0E14B8946D6B8248502CC</vt:lpwstr>
  </property>
</Properties>
</file>